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johann/Downloads/"/>
    </mc:Choice>
  </mc:AlternateContent>
  <xr:revisionPtr revIDLastSave="0" documentId="13_ncr:1_{FAA1B313-0E81-144F-9D23-A8F0B7A15D46}" xr6:coauthVersionLast="47" xr6:coauthVersionMax="47" xr10:uidLastSave="{00000000-0000-0000-0000-000000000000}"/>
  <bookViews>
    <workbookView xWindow="0" yWindow="760" windowWidth="23460" windowHeight="19280" tabRatio="500" xr2:uid="{00000000-000D-0000-FFFF-FFFF00000000}"/>
  </bookViews>
  <sheets>
    <sheet name="Summary" sheetId="1" r:id="rId1"/>
    <sheet name="2 m" sheetId="2" r:id="rId2"/>
    <sheet name="6 m" sheetId="3" r:id="rId3"/>
    <sheet name="70 cm" sheetId="4" r:id="rId4"/>
  </sheets>
  <definedNames>
    <definedName name="data">'6 m'!$B$2:$B$41</definedName>
    <definedName name="grid2">'2 m'!$J$3:$J$49</definedName>
    <definedName name="grid23">#REF!</definedName>
    <definedName name="grid4">#REF!</definedName>
    <definedName name="grid6">'6 m'!$J$3:$J$24</definedName>
    <definedName name="grid70">'70 cm'!$J$3:$J$24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4" l="1"/>
  <c r="O24" i="4"/>
  <c r="P24" i="4" s="1"/>
  <c r="N24" i="4"/>
  <c r="M24" i="4"/>
  <c r="L24" i="4"/>
  <c r="K24" i="4"/>
  <c r="J24" i="4"/>
  <c r="P23" i="4"/>
  <c r="O23" i="4"/>
  <c r="N23" i="4"/>
  <c r="M23" i="4"/>
  <c r="L23" i="4"/>
  <c r="K23" i="4"/>
  <c r="J23" i="4"/>
  <c r="O22" i="4"/>
  <c r="P22" i="4" s="1"/>
  <c r="N22" i="4"/>
  <c r="M22" i="4"/>
  <c r="L22" i="4"/>
  <c r="K22" i="4"/>
  <c r="J22" i="4"/>
  <c r="O21" i="4"/>
  <c r="P21" i="4" s="1"/>
  <c r="N21" i="4"/>
  <c r="M21" i="4"/>
  <c r="L21" i="4"/>
  <c r="K21" i="4"/>
  <c r="J21" i="4"/>
  <c r="O20" i="4"/>
  <c r="P20" i="4" s="1"/>
  <c r="N20" i="4"/>
  <c r="M20" i="4"/>
  <c r="L20" i="4"/>
  <c r="K20" i="4"/>
  <c r="J20" i="4"/>
  <c r="O19" i="4"/>
  <c r="P19" i="4" s="1"/>
  <c r="N19" i="4"/>
  <c r="M19" i="4"/>
  <c r="L19" i="4"/>
  <c r="K19" i="4"/>
  <c r="J19" i="4"/>
  <c r="O18" i="4"/>
  <c r="P18" i="4" s="1"/>
  <c r="N18" i="4"/>
  <c r="M18" i="4"/>
  <c r="L18" i="4"/>
  <c r="K18" i="4"/>
  <c r="J18" i="4"/>
  <c r="O17" i="4"/>
  <c r="P17" i="4" s="1"/>
  <c r="N17" i="4"/>
  <c r="M17" i="4"/>
  <c r="L17" i="4"/>
  <c r="K17" i="4"/>
  <c r="J17" i="4"/>
  <c r="O16" i="4"/>
  <c r="P16" i="4" s="1"/>
  <c r="N16" i="4"/>
  <c r="M16" i="4"/>
  <c r="L16" i="4"/>
  <c r="K16" i="4"/>
  <c r="J16" i="4"/>
  <c r="O15" i="4"/>
  <c r="P15" i="4" s="1"/>
  <c r="N15" i="4"/>
  <c r="M15" i="4"/>
  <c r="L15" i="4"/>
  <c r="K15" i="4"/>
  <c r="J15" i="4"/>
  <c r="O14" i="4"/>
  <c r="P14" i="4" s="1"/>
  <c r="N14" i="4"/>
  <c r="M14" i="4"/>
  <c r="L14" i="4"/>
  <c r="K14" i="4"/>
  <c r="J14" i="4"/>
  <c r="P13" i="4"/>
  <c r="O13" i="4"/>
  <c r="N13" i="4"/>
  <c r="M13" i="4"/>
  <c r="L13" i="4"/>
  <c r="K13" i="4"/>
  <c r="J13" i="4"/>
  <c r="O12" i="4"/>
  <c r="P12" i="4" s="1"/>
  <c r="N12" i="4"/>
  <c r="M12" i="4"/>
  <c r="L12" i="4"/>
  <c r="K12" i="4"/>
  <c r="J12" i="4"/>
  <c r="O11" i="4"/>
  <c r="P11" i="4" s="1"/>
  <c r="N11" i="4"/>
  <c r="M11" i="4"/>
  <c r="L11" i="4"/>
  <c r="K11" i="4"/>
  <c r="J11" i="4"/>
  <c r="O10" i="4"/>
  <c r="P10" i="4" s="1"/>
  <c r="N10" i="4"/>
  <c r="M10" i="4"/>
  <c r="L10" i="4"/>
  <c r="K10" i="4"/>
  <c r="J10" i="4"/>
  <c r="O9" i="4"/>
  <c r="P9" i="4" s="1"/>
  <c r="N9" i="4"/>
  <c r="M9" i="4"/>
  <c r="L9" i="4"/>
  <c r="K9" i="4"/>
  <c r="J9" i="4"/>
  <c r="O8" i="4"/>
  <c r="P8" i="4" s="1"/>
  <c r="N8" i="4"/>
  <c r="M8" i="4"/>
  <c r="L8" i="4"/>
  <c r="K8" i="4"/>
  <c r="J8" i="4"/>
  <c r="O7" i="4"/>
  <c r="P7" i="4" s="1"/>
  <c r="N7" i="4"/>
  <c r="M7" i="4"/>
  <c r="L7" i="4"/>
  <c r="K7" i="4"/>
  <c r="J7" i="4"/>
  <c r="O6" i="4"/>
  <c r="P6" i="4" s="1"/>
  <c r="N6" i="4"/>
  <c r="M6" i="4"/>
  <c r="L6" i="4"/>
  <c r="K6" i="4"/>
  <c r="J6" i="4"/>
  <c r="O5" i="4"/>
  <c r="P5" i="4" s="1"/>
  <c r="N5" i="4"/>
  <c r="M5" i="4"/>
  <c r="L5" i="4"/>
  <c r="K5" i="4"/>
  <c r="J5" i="4"/>
  <c r="O4" i="4"/>
  <c r="N4" i="4"/>
  <c r="M4" i="4"/>
  <c r="L4" i="4"/>
  <c r="K4" i="4"/>
  <c r="J4" i="4"/>
  <c r="O3" i="4"/>
  <c r="P3" i="4" s="1"/>
  <c r="N3" i="4"/>
  <c r="M3" i="4"/>
  <c r="L3" i="4"/>
  <c r="K3" i="4"/>
  <c r="J3" i="4"/>
  <c r="J25" i="4" s="1"/>
  <c r="H1" i="4" s="1"/>
  <c r="B25" i="3"/>
  <c r="O24" i="3"/>
  <c r="P24" i="3" s="1"/>
  <c r="N24" i="3"/>
  <c r="M24" i="3"/>
  <c r="L24" i="3"/>
  <c r="K24" i="3"/>
  <c r="J24" i="3"/>
  <c r="O23" i="3"/>
  <c r="P23" i="3" s="1"/>
  <c r="N23" i="3"/>
  <c r="M23" i="3"/>
  <c r="L23" i="3"/>
  <c r="K23" i="3"/>
  <c r="J23" i="3"/>
  <c r="O22" i="3"/>
  <c r="P22" i="3" s="1"/>
  <c r="N22" i="3"/>
  <c r="M22" i="3"/>
  <c r="L22" i="3"/>
  <c r="K22" i="3"/>
  <c r="J22" i="3"/>
  <c r="O21" i="3"/>
  <c r="P21" i="3" s="1"/>
  <c r="N21" i="3"/>
  <c r="M21" i="3"/>
  <c r="L21" i="3"/>
  <c r="K21" i="3"/>
  <c r="J21" i="3"/>
  <c r="O20" i="3"/>
  <c r="P20" i="3" s="1"/>
  <c r="N20" i="3"/>
  <c r="M20" i="3"/>
  <c r="L20" i="3"/>
  <c r="K20" i="3"/>
  <c r="J20" i="3"/>
  <c r="O19" i="3"/>
  <c r="P19" i="3" s="1"/>
  <c r="N19" i="3"/>
  <c r="M19" i="3"/>
  <c r="L19" i="3"/>
  <c r="K19" i="3"/>
  <c r="J19" i="3"/>
  <c r="O18" i="3"/>
  <c r="P18" i="3" s="1"/>
  <c r="N18" i="3"/>
  <c r="M18" i="3"/>
  <c r="L18" i="3"/>
  <c r="K18" i="3"/>
  <c r="J18" i="3"/>
  <c r="O17" i="3"/>
  <c r="P17" i="3" s="1"/>
  <c r="N17" i="3"/>
  <c r="M17" i="3"/>
  <c r="L17" i="3"/>
  <c r="K17" i="3"/>
  <c r="J17" i="3"/>
  <c r="O16" i="3"/>
  <c r="P16" i="3" s="1"/>
  <c r="N16" i="3"/>
  <c r="M16" i="3"/>
  <c r="L16" i="3"/>
  <c r="K16" i="3"/>
  <c r="J16" i="3"/>
  <c r="O15" i="3"/>
  <c r="P15" i="3" s="1"/>
  <c r="N15" i="3"/>
  <c r="M15" i="3"/>
  <c r="L15" i="3"/>
  <c r="K15" i="3"/>
  <c r="J15" i="3"/>
  <c r="O14" i="3"/>
  <c r="P14" i="3" s="1"/>
  <c r="N14" i="3"/>
  <c r="M14" i="3"/>
  <c r="L14" i="3"/>
  <c r="K14" i="3"/>
  <c r="J14" i="3"/>
  <c r="O13" i="3"/>
  <c r="P13" i="3" s="1"/>
  <c r="N13" i="3"/>
  <c r="M13" i="3"/>
  <c r="L13" i="3"/>
  <c r="K13" i="3"/>
  <c r="J13" i="3"/>
  <c r="O12" i="3"/>
  <c r="P12" i="3" s="1"/>
  <c r="N12" i="3"/>
  <c r="M12" i="3"/>
  <c r="L12" i="3"/>
  <c r="K12" i="3"/>
  <c r="J12" i="3"/>
  <c r="O11" i="3"/>
  <c r="P11" i="3" s="1"/>
  <c r="N11" i="3"/>
  <c r="M11" i="3"/>
  <c r="L11" i="3"/>
  <c r="K11" i="3"/>
  <c r="J11" i="3"/>
  <c r="P10" i="3"/>
  <c r="O10" i="3"/>
  <c r="N10" i="3"/>
  <c r="M10" i="3"/>
  <c r="L10" i="3"/>
  <c r="K10" i="3"/>
  <c r="J10" i="3"/>
  <c r="O9" i="3"/>
  <c r="P9" i="3" s="1"/>
  <c r="N9" i="3"/>
  <c r="M9" i="3"/>
  <c r="L9" i="3"/>
  <c r="K9" i="3"/>
  <c r="J9" i="3"/>
  <c r="O8" i="3"/>
  <c r="P8" i="3" s="1"/>
  <c r="N8" i="3"/>
  <c r="M8" i="3"/>
  <c r="L8" i="3"/>
  <c r="K8" i="3"/>
  <c r="J8" i="3"/>
  <c r="J25" i="3" s="1"/>
  <c r="H1" i="3" s="1"/>
  <c r="O7" i="3"/>
  <c r="P7" i="3" s="1"/>
  <c r="N7" i="3"/>
  <c r="M7" i="3"/>
  <c r="L7" i="3"/>
  <c r="K7" i="3"/>
  <c r="J7" i="3"/>
  <c r="O6" i="3"/>
  <c r="P6" i="3" s="1"/>
  <c r="N6" i="3"/>
  <c r="M6" i="3"/>
  <c r="L6" i="3"/>
  <c r="K6" i="3"/>
  <c r="J6" i="3"/>
  <c r="O5" i="3"/>
  <c r="P5" i="3" s="1"/>
  <c r="N5" i="3"/>
  <c r="M5" i="3"/>
  <c r="L5" i="3"/>
  <c r="K5" i="3"/>
  <c r="J5" i="3"/>
  <c r="O4" i="3"/>
  <c r="P4" i="3" s="1"/>
  <c r="N4" i="3"/>
  <c r="M4" i="3"/>
  <c r="L4" i="3"/>
  <c r="K4" i="3"/>
  <c r="J4" i="3"/>
  <c r="O3" i="3"/>
  <c r="N3" i="3"/>
  <c r="M3" i="3"/>
  <c r="L3" i="3"/>
  <c r="K3" i="3"/>
  <c r="J3" i="3"/>
  <c r="B50" i="2"/>
  <c r="B21" i="1" s="1"/>
  <c r="O49" i="2"/>
  <c r="P49" i="2" s="1"/>
  <c r="N49" i="2"/>
  <c r="M49" i="2"/>
  <c r="L49" i="2"/>
  <c r="K49" i="2"/>
  <c r="J49" i="2"/>
  <c r="O48" i="2"/>
  <c r="P48" i="2" s="1"/>
  <c r="N48" i="2"/>
  <c r="M48" i="2"/>
  <c r="L48" i="2"/>
  <c r="K48" i="2"/>
  <c r="J48" i="2"/>
  <c r="O47" i="2"/>
  <c r="P47" i="2" s="1"/>
  <c r="N47" i="2"/>
  <c r="M47" i="2"/>
  <c r="L47" i="2"/>
  <c r="K47" i="2"/>
  <c r="J47" i="2"/>
  <c r="O46" i="2"/>
  <c r="P46" i="2" s="1"/>
  <c r="N46" i="2"/>
  <c r="M46" i="2"/>
  <c r="L46" i="2"/>
  <c r="K46" i="2"/>
  <c r="J46" i="2"/>
  <c r="O45" i="2"/>
  <c r="P45" i="2" s="1"/>
  <c r="N45" i="2"/>
  <c r="M45" i="2"/>
  <c r="L45" i="2"/>
  <c r="K45" i="2"/>
  <c r="J45" i="2"/>
  <c r="P44" i="2"/>
  <c r="O44" i="2"/>
  <c r="N44" i="2"/>
  <c r="M44" i="2"/>
  <c r="L44" i="2"/>
  <c r="K44" i="2"/>
  <c r="J44" i="2"/>
  <c r="O43" i="2"/>
  <c r="P43" i="2" s="1"/>
  <c r="N43" i="2"/>
  <c r="M43" i="2"/>
  <c r="L43" i="2"/>
  <c r="K43" i="2"/>
  <c r="J43" i="2"/>
  <c r="O42" i="2"/>
  <c r="P42" i="2" s="1"/>
  <c r="N42" i="2"/>
  <c r="M42" i="2"/>
  <c r="L42" i="2"/>
  <c r="K42" i="2"/>
  <c r="J42" i="2"/>
  <c r="O41" i="2"/>
  <c r="P41" i="2" s="1"/>
  <c r="N41" i="2"/>
  <c r="M41" i="2"/>
  <c r="L41" i="2"/>
  <c r="K41" i="2"/>
  <c r="J41" i="2"/>
  <c r="O40" i="2"/>
  <c r="P40" i="2" s="1"/>
  <c r="N40" i="2"/>
  <c r="M40" i="2"/>
  <c r="L40" i="2"/>
  <c r="K40" i="2"/>
  <c r="J40" i="2"/>
  <c r="O39" i="2"/>
  <c r="P39" i="2" s="1"/>
  <c r="N39" i="2"/>
  <c r="M39" i="2"/>
  <c r="L39" i="2"/>
  <c r="K39" i="2"/>
  <c r="J39" i="2"/>
  <c r="O38" i="2"/>
  <c r="P38" i="2" s="1"/>
  <c r="N38" i="2"/>
  <c r="M38" i="2"/>
  <c r="L38" i="2"/>
  <c r="K38" i="2"/>
  <c r="J38" i="2"/>
  <c r="O37" i="2"/>
  <c r="P37" i="2" s="1"/>
  <c r="N37" i="2"/>
  <c r="M37" i="2"/>
  <c r="L37" i="2"/>
  <c r="K37" i="2"/>
  <c r="J37" i="2"/>
  <c r="O36" i="2"/>
  <c r="P36" i="2" s="1"/>
  <c r="N36" i="2"/>
  <c r="M36" i="2"/>
  <c r="L36" i="2"/>
  <c r="K36" i="2"/>
  <c r="J36" i="2"/>
  <c r="O35" i="2"/>
  <c r="P35" i="2" s="1"/>
  <c r="N35" i="2"/>
  <c r="M35" i="2"/>
  <c r="L35" i="2"/>
  <c r="K35" i="2"/>
  <c r="J35" i="2"/>
  <c r="O34" i="2"/>
  <c r="P34" i="2" s="1"/>
  <c r="N34" i="2"/>
  <c r="M34" i="2"/>
  <c r="L34" i="2"/>
  <c r="K34" i="2"/>
  <c r="J34" i="2"/>
  <c r="O33" i="2"/>
  <c r="P33" i="2" s="1"/>
  <c r="N33" i="2"/>
  <c r="M33" i="2"/>
  <c r="L33" i="2"/>
  <c r="K33" i="2"/>
  <c r="J33" i="2"/>
  <c r="O32" i="2"/>
  <c r="P32" i="2" s="1"/>
  <c r="N32" i="2"/>
  <c r="M32" i="2"/>
  <c r="L32" i="2"/>
  <c r="K32" i="2"/>
  <c r="J32" i="2"/>
  <c r="O31" i="2"/>
  <c r="P31" i="2" s="1"/>
  <c r="N31" i="2"/>
  <c r="M31" i="2"/>
  <c r="L31" i="2"/>
  <c r="K31" i="2"/>
  <c r="J31" i="2"/>
  <c r="O30" i="2"/>
  <c r="P30" i="2" s="1"/>
  <c r="N30" i="2"/>
  <c r="M30" i="2"/>
  <c r="L30" i="2"/>
  <c r="K30" i="2"/>
  <c r="J30" i="2"/>
  <c r="O29" i="2"/>
  <c r="P29" i="2" s="1"/>
  <c r="N29" i="2"/>
  <c r="M29" i="2"/>
  <c r="L29" i="2"/>
  <c r="K29" i="2"/>
  <c r="J29" i="2"/>
  <c r="O28" i="2"/>
  <c r="P28" i="2" s="1"/>
  <c r="N28" i="2"/>
  <c r="M28" i="2"/>
  <c r="L28" i="2"/>
  <c r="K28" i="2"/>
  <c r="J28" i="2"/>
  <c r="O27" i="2"/>
  <c r="P27" i="2" s="1"/>
  <c r="N27" i="2"/>
  <c r="M27" i="2"/>
  <c r="L27" i="2"/>
  <c r="K27" i="2"/>
  <c r="J27" i="2"/>
  <c r="O26" i="2"/>
  <c r="P26" i="2" s="1"/>
  <c r="N26" i="2"/>
  <c r="M26" i="2"/>
  <c r="L26" i="2"/>
  <c r="K26" i="2"/>
  <c r="J26" i="2"/>
  <c r="O25" i="2"/>
  <c r="P25" i="2" s="1"/>
  <c r="N25" i="2"/>
  <c r="M25" i="2"/>
  <c r="L25" i="2"/>
  <c r="K25" i="2"/>
  <c r="J25" i="2"/>
  <c r="O24" i="2"/>
  <c r="P24" i="2" s="1"/>
  <c r="N24" i="2"/>
  <c r="M24" i="2"/>
  <c r="L24" i="2"/>
  <c r="K24" i="2"/>
  <c r="J24" i="2"/>
  <c r="O23" i="2"/>
  <c r="P23" i="2" s="1"/>
  <c r="N23" i="2"/>
  <c r="M23" i="2"/>
  <c r="L23" i="2"/>
  <c r="K23" i="2"/>
  <c r="J23" i="2"/>
  <c r="O22" i="2"/>
  <c r="P22" i="2" s="1"/>
  <c r="N22" i="2"/>
  <c r="M22" i="2"/>
  <c r="L22" i="2"/>
  <c r="K22" i="2"/>
  <c r="J22" i="2"/>
  <c r="O21" i="2"/>
  <c r="P21" i="2" s="1"/>
  <c r="N21" i="2"/>
  <c r="M21" i="2"/>
  <c r="L21" i="2"/>
  <c r="K21" i="2"/>
  <c r="J21" i="2"/>
  <c r="O20" i="2"/>
  <c r="P20" i="2" s="1"/>
  <c r="N20" i="2"/>
  <c r="M20" i="2"/>
  <c r="L20" i="2"/>
  <c r="K20" i="2"/>
  <c r="J20" i="2"/>
  <c r="O19" i="2"/>
  <c r="P19" i="2" s="1"/>
  <c r="N19" i="2"/>
  <c r="M19" i="2"/>
  <c r="L19" i="2"/>
  <c r="K19" i="2"/>
  <c r="J19" i="2"/>
  <c r="O18" i="2"/>
  <c r="P18" i="2" s="1"/>
  <c r="N18" i="2"/>
  <c r="M18" i="2"/>
  <c r="L18" i="2"/>
  <c r="K18" i="2"/>
  <c r="J18" i="2"/>
  <c r="O17" i="2"/>
  <c r="P17" i="2" s="1"/>
  <c r="N17" i="2"/>
  <c r="M17" i="2"/>
  <c r="L17" i="2"/>
  <c r="K17" i="2"/>
  <c r="J17" i="2"/>
  <c r="O16" i="2"/>
  <c r="P16" i="2" s="1"/>
  <c r="N16" i="2"/>
  <c r="M16" i="2"/>
  <c r="L16" i="2"/>
  <c r="K16" i="2"/>
  <c r="J16" i="2"/>
  <c r="O15" i="2"/>
  <c r="P15" i="2" s="1"/>
  <c r="N15" i="2"/>
  <c r="M15" i="2"/>
  <c r="L15" i="2"/>
  <c r="K15" i="2"/>
  <c r="J15" i="2"/>
  <c r="O14" i="2"/>
  <c r="P14" i="2" s="1"/>
  <c r="N14" i="2"/>
  <c r="M14" i="2"/>
  <c r="L14" i="2"/>
  <c r="K14" i="2"/>
  <c r="J14" i="2"/>
  <c r="O13" i="2"/>
  <c r="P13" i="2" s="1"/>
  <c r="N13" i="2"/>
  <c r="M13" i="2"/>
  <c r="L13" i="2"/>
  <c r="K13" i="2"/>
  <c r="O12" i="2"/>
  <c r="P12" i="2" s="1"/>
  <c r="N12" i="2"/>
  <c r="M12" i="2"/>
  <c r="L12" i="2"/>
  <c r="K12" i="2"/>
  <c r="J12" i="2"/>
  <c r="O11" i="2"/>
  <c r="P11" i="2" s="1"/>
  <c r="N11" i="2"/>
  <c r="M11" i="2"/>
  <c r="L11" i="2"/>
  <c r="K11" i="2"/>
  <c r="J11" i="2"/>
  <c r="O10" i="2"/>
  <c r="P10" i="2" s="1"/>
  <c r="N10" i="2"/>
  <c r="M10" i="2"/>
  <c r="L10" i="2"/>
  <c r="K10" i="2"/>
  <c r="J10" i="2"/>
  <c r="O9" i="2"/>
  <c r="P9" i="2" s="1"/>
  <c r="N9" i="2"/>
  <c r="M9" i="2"/>
  <c r="L9" i="2"/>
  <c r="K9" i="2"/>
  <c r="J9" i="2"/>
  <c r="O8" i="2"/>
  <c r="P8" i="2" s="1"/>
  <c r="N8" i="2"/>
  <c r="M8" i="2"/>
  <c r="L8" i="2"/>
  <c r="K8" i="2"/>
  <c r="J8" i="2"/>
  <c r="O7" i="2"/>
  <c r="P7" i="2" s="1"/>
  <c r="N7" i="2"/>
  <c r="M7" i="2"/>
  <c r="L7" i="2"/>
  <c r="K7" i="2"/>
  <c r="J7" i="2"/>
  <c r="O6" i="2"/>
  <c r="P6" i="2" s="1"/>
  <c r="N6" i="2"/>
  <c r="M6" i="2"/>
  <c r="L6" i="2"/>
  <c r="K6" i="2"/>
  <c r="J6" i="2"/>
  <c r="O5" i="2"/>
  <c r="P5" i="2" s="1"/>
  <c r="N5" i="2"/>
  <c r="M5" i="2"/>
  <c r="L5" i="2"/>
  <c r="K5" i="2"/>
  <c r="J5" i="2"/>
  <c r="O4" i="2"/>
  <c r="P4" i="2" s="1"/>
  <c r="N4" i="2"/>
  <c r="M4" i="2"/>
  <c r="L4" i="2"/>
  <c r="K4" i="2"/>
  <c r="J4" i="2"/>
  <c r="J50" i="2" s="1"/>
  <c r="H1" i="2" s="1"/>
  <c r="O3" i="2"/>
  <c r="N3" i="2"/>
  <c r="M3" i="2"/>
  <c r="L3" i="2"/>
  <c r="K3" i="2"/>
  <c r="J3" i="2"/>
  <c r="B22" i="1"/>
  <c r="B20" i="1"/>
  <c r="O25" i="4" l="1"/>
  <c r="F22" i="1" s="1"/>
  <c r="O50" i="2"/>
  <c r="F21" i="1" s="1"/>
  <c r="P3" i="2"/>
  <c r="O25" i="3"/>
  <c r="F20" i="1" s="1"/>
  <c r="P50" i="2"/>
  <c r="C21" i="1" s="1"/>
  <c r="E21" i="1" s="1"/>
  <c r="P3" i="3"/>
  <c r="P25" i="3" s="1"/>
  <c r="C20" i="1" s="1"/>
  <c r="E20" i="1" s="1"/>
  <c r="P4" i="4"/>
  <c r="P25" i="4" s="1"/>
  <c r="C22" i="1" s="1"/>
  <c r="E22" i="1" s="1"/>
  <c r="E23" i="1" l="1"/>
</calcChain>
</file>

<file path=xl/sharedStrings.xml><?xml version="1.0" encoding="utf-8"?>
<sst xmlns="http://schemas.openxmlformats.org/spreadsheetml/2006/main" count="122" uniqueCount="82">
  <si>
    <t>South African Radio League</t>
  </si>
  <si>
    <t>Instructions</t>
  </si>
  <si>
    <t>Contest Summary sheet</t>
  </si>
  <si>
    <t>Fill in the station detail on this page in the green cells</t>
  </si>
  <si>
    <t xml:space="preserve">          Mark contest</t>
  </si>
  <si>
    <t>Do not overwrite the yellow cells on this page</t>
  </si>
  <si>
    <t xml:space="preserve">FM </t>
  </si>
  <si>
    <t>Fill in the information in columns A through I on the tabs for the bands you have worked</t>
  </si>
  <si>
    <t>Input Fields</t>
  </si>
  <si>
    <t xml:space="preserve">   Calculated Values</t>
  </si>
  <si>
    <t>Do not overwrite or enter information in yellow columns J through P</t>
  </si>
  <si>
    <t>Call Sign</t>
  </si>
  <si>
    <r>
      <rPr>
        <b/>
        <sz val="12"/>
        <rFont val="Calibri"/>
        <family val="2"/>
        <charset val="1"/>
      </rPr>
      <t xml:space="preserve">Category entered (put X in </t>
    </r>
    <r>
      <rPr>
        <b/>
        <sz val="12"/>
        <color rgb="FF00B050"/>
        <rFont val="Calibri"/>
        <family val="2"/>
        <charset val="1"/>
      </rPr>
      <t>Green block</t>
    </r>
    <r>
      <rPr>
        <b/>
        <sz val="12"/>
        <rFont val="Calibri"/>
        <family val="2"/>
        <charset val="1"/>
      </rPr>
      <t>)</t>
    </r>
  </si>
  <si>
    <t>Save your logfile and add your callsign to the filename</t>
  </si>
  <si>
    <t>1. Base Station</t>
  </si>
  <si>
    <t>Submit your logfile for evaluation using the upload page on mysarl</t>
  </si>
  <si>
    <t>2. Field Station</t>
  </si>
  <si>
    <t>https://mysarl.org.za/contests/uploads.php</t>
  </si>
  <si>
    <t>3. Multi operator station</t>
  </si>
  <si>
    <t>Date</t>
  </si>
  <si>
    <t>4. Single Operator</t>
  </si>
  <si>
    <r>
      <rPr>
        <sz val="12"/>
        <rFont val="Calibri"/>
        <family val="2"/>
        <charset val="1"/>
      </rPr>
      <t>Duplicate Call signs per band will be colored</t>
    </r>
    <r>
      <rPr>
        <sz val="12"/>
        <color rgb="FFFF0000"/>
        <rFont val="Calibri"/>
        <family val="2"/>
        <charset val="1"/>
      </rPr>
      <t xml:space="preserve"> </t>
    </r>
    <r>
      <rPr>
        <b/>
        <sz val="12"/>
        <color rgb="FFFF0000"/>
        <rFont val="Calibri"/>
        <family val="2"/>
        <charset val="1"/>
      </rPr>
      <t>RED</t>
    </r>
    <r>
      <rPr>
        <sz val="12"/>
        <rFont val="Calibri"/>
        <family val="2"/>
        <charset val="1"/>
      </rPr>
      <t xml:space="preserve"> automatically.</t>
    </r>
  </si>
  <si>
    <t>5. Under 25 years of age.</t>
  </si>
  <si>
    <t>It does NOT change the scoring. Double check the call sign entered and delete if duplicated.</t>
  </si>
  <si>
    <t>Grid Locator (6 Digits)</t>
  </si>
  <si>
    <t>Longest distance will be Highligted per band.</t>
  </si>
  <si>
    <t>KG54ik</t>
  </si>
  <si>
    <t>First Leg</t>
  </si>
  <si>
    <t>Second Leg</t>
  </si>
  <si>
    <t>Some mobile applications to assist in determining your grid location:</t>
  </si>
  <si>
    <t>Download these from your app store.</t>
  </si>
  <si>
    <t>Band</t>
  </si>
  <si>
    <t>Number of Contacts</t>
  </si>
  <si>
    <t>Raw Score</t>
  </si>
  <si>
    <t>Weighted Score</t>
  </si>
  <si>
    <t>Longest distance worked on this band</t>
  </si>
  <si>
    <t>Android:</t>
  </si>
  <si>
    <t>HamGPS</t>
  </si>
  <si>
    <t>Ham Locator</t>
  </si>
  <si>
    <t>Grid Square Locator</t>
  </si>
  <si>
    <t>6m</t>
  </si>
  <si>
    <t>Apple:</t>
  </si>
  <si>
    <t>Grid Locator</t>
  </si>
  <si>
    <t>Maidenhead Converter</t>
  </si>
  <si>
    <t>Easy QTH Locator</t>
  </si>
  <si>
    <t>2m</t>
  </si>
  <si>
    <t>70 cm</t>
  </si>
  <si>
    <t>Total Points Claimed</t>
  </si>
  <si>
    <t>Station Description</t>
  </si>
  <si>
    <t>Antennas</t>
  </si>
  <si>
    <t>Operators</t>
  </si>
  <si>
    <t>Club</t>
  </si>
  <si>
    <t>Remarks</t>
  </si>
  <si>
    <r>
      <rPr>
        <b/>
        <sz val="12"/>
        <color rgb="FF002060"/>
        <rFont val="Calibri"/>
        <family val="2"/>
        <charset val="1"/>
      </rPr>
      <t>Declaration:</t>
    </r>
    <r>
      <rPr>
        <sz val="12"/>
        <color rgb="FF002060"/>
        <rFont val="Calibri"/>
        <family val="2"/>
        <charset val="1"/>
      </rPr>
      <t xml:space="preserve"> I declare that this station was operated in accordance with the Amateur Radio Regulations, Terms of my Licence and the Rules of the Contest. I have read and accept to abide by the contest specific and contest general rules in the latest version of the SARL Contest Manual. I accept decisions of the Contest Working Group relating to this log.  By submitting my contest log, I agree to these conditions and that my name, callsign, log and adjudicated contest score may be published by the SARL and/or contest sponsor.</t>
    </r>
  </si>
  <si>
    <t>Full Name</t>
  </si>
  <si>
    <t>Address</t>
  </si>
  <si>
    <t>Telephone number</t>
  </si>
  <si>
    <t>Email address</t>
  </si>
  <si>
    <t>VHF/UHF COMPETTITION - 2m</t>
  </si>
  <si>
    <t>Grid Multipier</t>
  </si>
  <si>
    <t>Band Multiplier</t>
  </si>
  <si>
    <t>Longest Distance</t>
  </si>
  <si>
    <t>DATE</t>
  </si>
  <si>
    <t>QSO NO.</t>
  </si>
  <si>
    <t>TIME</t>
  </si>
  <si>
    <t>STATION</t>
  </si>
  <si>
    <t>SIGNAL FROM</t>
  </si>
  <si>
    <t>SIGNAL TO</t>
  </si>
  <si>
    <t>GRID</t>
  </si>
  <si>
    <t>MODE</t>
  </si>
  <si>
    <t>COMMENT</t>
  </si>
  <si>
    <t>GRIDS WORKED</t>
  </si>
  <si>
    <t>my_lat</t>
  </si>
  <si>
    <t>my_long</t>
  </si>
  <si>
    <t>their_lat</t>
  </si>
  <si>
    <t>their_long</t>
  </si>
  <si>
    <t>DISTANCE</t>
  </si>
  <si>
    <t>SCORE</t>
  </si>
  <si>
    <t>Contacts</t>
  </si>
  <si>
    <t>VHF/UHF COMPETTITION - 6m</t>
  </si>
  <si>
    <t xml:space="preserve"> VHF/UHF COMPETTITION - 70cm</t>
  </si>
  <si>
    <t>v1.1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</si>
</sst>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/d/yyyy"/>
    <numFmt numFmtId="165" formatCode="_-* #,##0.00_-;\-* #,##0.00_-;_-* \-??_-;_-@_-"/>
    <numFmt numFmtId="166" formatCode="_-* #,##0_-;\-* #,##0_-;_-* \-??_-;_-@_-"/>
    <numFmt numFmtId="167" formatCode="_ * #,##0_ ;_ * \-#,##0_ ;_ * \-??_ ;_ @_ "/>
    <numFmt numFmtId="168" formatCode="[$-409]d\-mmm\-yy;@"/>
    <numFmt numFmtId="169" formatCode="0.000"/>
    <numFmt numFmtId="170" formatCode="_-* #,##0.0_-;\-* #,##0.0_-;_-* \-??_-;_-@_-"/>
    <numFmt numFmtId="171" formatCode="h:mm"/>
    <numFmt numFmtId="172" formatCode="d\-mmm\-yy"/>
  </numFmts>
  <fonts count="26" x14ac:knownFonts="1">
    <font>
      <sz val="10"/>
      <name val="Arial"/>
      <charset val="1"/>
    </font>
    <font>
      <sz val="12"/>
      <name val="Calibri"/>
      <family val="2"/>
      <charset val="1"/>
    </font>
    <font>
      <u/>
      <sz val="12"/>
      <name val="Calibri"/>
      <family val="2"/>
      <charset val="1"/>
    </font>
    <font>
      <b/>
      <sz val="12"/>
      <name val="Calibri"/>
      <family val="2"/>
      <charset val="1"/>
    </font>
    <font>
      <b/>
      <u/>
      <sz val="12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2"/>
      <color rgb="FF00B050"/>
      <name val="Calibri"/>
      <family val="2"/>
      <charset val="1"/>
    </font>
    <font>
      <b/>
      <sz val="12"/>
      <color rgb="FFC00000"/>
      <name val="Calibri"/>
      <family val="2"/>
      <charset val="1"/>
    </font>
    <font>
      <sz val="12"/>
      <color rgb="FFFF0000"/>
      <name val="Calibri"/>
      <family val="2"/>
      <charset val="1"/>
    </font>
    <font>
      <sz val="12"/>
      <color rgb="FFC00000"/>
      <name val="Calibri"/>
      <family val="2"/>
      <charset val="1"/>
    </font>
    <font>
      <b/>
      <sz val="12"/>
      <color rgb="FF002060"/>
      <name val="Calibri"/>
      <family val="2"/>
      <charset val="1"/>
    </font>
    <font>
      <sz val="12"/>
      <color rgb="FF002060"/>
      <name val="Calibri"/>
      <family val="2"/>
      <charset val="1"/>
    </font>
    <font>
      <u/>
      <sz val="10"/>
      <color rgb="FF0000FF"/>
      <name val="Arial"/>
      <family val="2"/>
      <charset val="1"/>
    </font>
    <font>
      <u/>
      <sz val="12"/>
      <color rgb="FF0000FF"/>
      <name val="Calibri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color rgb="FF00B050"/>
      <name val="Arial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i/>
      <sz val="10"/>
      <name val="Arial"/>
      <family val="2"/>
      <charset val="1"/>
    </font>
    <font>
      <b/>
      <i/>
      <sz val="10"/>
      <name val="Arial"/>
      <family val="2"/>
      <charset val="1"/>
    </font>
    <font>
      <b/>
      <sz val="10"/>
      <name val="Arial Unicode MS"/>
      <family val="2"/>
      <charset val="1"/>
    </font>
    <font>
      <sz val="10"/>
      <name val="Arial Unicode MS"/>
      <family val="2"/>
      <charset val="1"/>
    </font>
    <font>
      <sz val="10"/>
      <name val="Arial"/>
      <charset val="1"/>
    </font>
    <font>
      <sz val="18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87182226020086"/>
        <bgColor rgb="FFDCE6F2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A6A6"/>
        <bgColor rgb="FFFFCC99"/>
      </patternFill>
    </fill>
    <fill>
      <patternFill patternType="solid">
        <fgColor rgb="FFFFC000"/>
        <bgColor rgb="FFFF9900"/>
      </patternFill>
    </fill>
    <fill>
      <patternFill patternType="solid">
        <fgColor theme="4" tint="0.79989013336588644"/>
        <bgColor rgb="FFDBEEF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165" fontId="24" fillId="0" borderId="0" applyBorder="0" applyProtection="0"/>
    <xf numFmtId="0" fontId="12" fillId="0" borderId="0" applyBorder="0" applyProtection="0"/>
  </cellStyleXfs>
  <cellXfs count="215">
    <xf numFmtId="0" fontId="0" fillId="0" borderId="0" xfId="0"/>
    <xf numFmtId="1" fontId="1" fillId="5" borderId="22" xfId="0" applyNumberFormat="1" applyFont="1" applyFill="1" applyBorder="1" applyAlignment="1">
      <alignment horizontal="center" vertical="top"/>
    </xf>
    <xf numFmtId="1" fontId="1" fillId="5" borderId="15" xfId="0" applyNumberFormat="1" applyFont="1" applyFill="1" applyBorder="1" applyAlignment="1">
      <alignment horizontal="center" vertical="top"/>
    </xf>
    <xf numFmtId="1" fontId="1" fillId="5" borderId="23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/>
    <xf numFmtId="164" fontId="1" fillId="4" borderId="19" xfId="0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justify" vertical="top" wrapText="1"/>
    </xf>
    <xf numFmtId="0" fontId="5" fillId="4" borderId="1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justify" vertical="top"/>
    </xf>
    <xf numFmtId="0" fontId="3" fillId="0" borderId="8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164" fontId="1" fillId="0" borderId="0" xfId="0" applyNumberFormat="1" applyFont="1"/>
    <xf numFmtId="0" fontId="5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3" fillId="0" borderId="5" xfId="0" applyFont="1" applyBorder="1"/>
    <xf numFmtId="0" fontId="1" fillId="0" borderId="7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0" borderId="9" xfId="0" applyFont="1" applyBorder="1"/>
    <xf numFmtId="0" fontId="1" fillId="0" borderId="10" xfId="0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3" fillId="4" borderId="5" xfId="0" applyFont="1" applyFill="1" applyBorder="1"/>
    <xf numFmtId="0" fontId="3" fillId="5" borderId="11" xfId="0" applyFont="1" applyFill="1" applyBorder="1"/>
    <xf numFmtId="0" fontId="1" fillId="5" borderId="7" xfId="0" applyFont="1" applyFill="1" applyBorder="1"/>
    <xf numFmtId="0" fontId="1" fillId="4" borderId="1" xfId="0" applyFont="1" applyFill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7" fillId="4" borderId="2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justify" vertical="top" wrapText="1"/>
    </xf>
    <xf numFmtId="0" fontId="7" fillId="4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" fillId="0" borderId="9" xfId="0" applyFont="1" applyBorder="1"/>
    <xf numFmtId="0" fontId="9" fillId="0" borderId="10" xfId="0" applyFont="1" applyBorder="1" applyAlignment="1">
      <alignment horizontal="center"/>
    </xf>
    <xf numFmtId="0" fontId="3" fillId="0" borderId="16" xfId="0" applyFont="1" applyBorder="1"/>
    <xf numFmtId="0" fontId="7" fillId="4" borderId="23" xfId="0" applyFont="1" applyFill="1" applyBorder="1" applyAlignment="1">
      <alignment horizontal="center"/>
    </xf>
    <xf numFmtId="0" fontId="3" fillId="0" borderId="24" xfId="0" applyFont="1" applyBorder="1"/>
    <xf numFmtId="0" fontId="1" fillId="0" borderId="25" xfId="0" applyFont="1" applyBorder="1"/>
    <xf numFmtId="0" fontId="7" fillId="4" borderId="22" xfId="0" applyFont="1" applyFill="1" applyBorder="1" applyAlignment="1">
      <alignment horizontal="center"/>
    </xf>
    <xf numFmtId="0" fontId="1" fillId="6" borderId="0" xfId="0" applyFont="1" applyFill="1"/>
    <xf numFmtId="0" fontId="1" fillId="0" borderId="0" xfId="0" applyFont="1" applyAlignment="1">
      <alignment horizontal="left"/>
    </xf>
    <xf numFmtId="0" fontId="1" fillId="6" borderId="0" xfId="0" applyFont="1" applyFill="1" applyAlignment="1">
      <alignment horizontal="center"/>
    </xf>
    <xf numFmtId="0" fontId="1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1" fillId="6" borderId="26" xfId="0" applyFont="1" applyFill="1" applyBorder="1"/>
    <xf numFmtId="0" fontId="1" fillId="0" borderId="27" xfId="0" applyFont="1" applyBorder="1" applyAlignment="1">
      <alignment horizontal="center"/>
    </xf>
    <xf numFmtId="0" fontId="1" fillId="5" borderId="23" xfId="0" applyFont="1" applyFill="1" applyBorder="1" applyAlignment="1">
      <alignment horizontal="center" vertical="top"/>
    </xf>
    <xf numFmtId="166" fontId="1" fillId="5" borderId="21" xfId="1" applyNumberFormat="1" applyFont="1" applyFill="1" applyBorder="1" applyAlignment="1" applyProtection="1">
      <alignment horizontal="center" vertical="top"/>
    </xf>
    <xf numFmtId="0" fontId="1" fillId="0" borderId="23" xfId="0" applyFont="1" applyBorder="1" applyAlignment="1">
      <alignment horizontal="center" vertical="top"/>
    </xf>
    <xf numFmtId="167" fontId="1" fillId="5" borderId="21" xfId="0" applyNumberFormat="1" applyFont="1" applyFill="1" applyBorder="1" applyAlignment="1">
      <alignment horizontal="center" vertical="top"/>
    </xf>
    <xf numFmtId="0" fontId="1" fillId="0" borderId="16" xfId="0" applyFont="1" applyBorder="1" applyAlignment="1">
      <alignment horizontal="center"/>
    </xf>
    <xf numFmtId="0" fontId="1" fillId="5" borderId="15" xfId="0" applyFont="1" applyFill="1" applyBorder="1" applyAlignment="1">
      <alignment horizontal="center" vertical="top"/>
    </xf>
    <xf numFmtId="166" fontId="1" fillId="5" borderId="17" xfId="1" applyNumberFormat="1" applyFont="1" applyFill="1" applyBorder="1" applyAlignment="1" applyProtection="1">
      <alignment horizontal="center" vertical="top"/>
    </xf>
    <xf numFmtId="0" fontId="1" fillId="0" borderId="15" xfId="0" applyFont="1" applyBorder="1" applyAlignment="1">
      <alignment horizontal="center" vertical="top"/>
    </xf>
    <xf numFmtId="167" fontId="1" fillId="5" borderId="17" xfId="0" applyNumberFormat="1" applyFont="1" applyFill="1" applyBorder="1" applyAlignment="1">
      <alignment horizontal="center" vertical="top"/>
    </xf>
    <xf numFmtId="0" fontId="1" fillId="0" borderId="24" xfId="0" applyFont="1" applyBorder="1" applyAlignment="1">
      <alignment horizontal="center"/>
    </xf>
    <xf numFmtId="0" fontId="1" fillId="5" borderId="22" xfId="0" applyFont="1" applyFill="1" applyBorder="1" applyAlignment="1">
      <alignment horizontal="center" vertical="top"/>
    </xf>
    <xf numFmtId="166" fontId="1" fillId="5" borderId="25" xfId="1" applyNumberFormat="1" applyFont="1" applyFill="1" applyBorder="1" applyAlignment="1" applyProtection="1">
      <alignment horizontal="center" vertical="top"/>
    </xf>
    <xf numFmtId="0" fontId="1" fillId="0" borderId="22" xfId="0" applyFont="1" applyBorder="1" applyAlignment="1">
      <alignment horizontal="center" vertical="top"/>
    </xf>
    <xf numFmtId="167" fontId="1" fillId="5" borderId="25" xfId="0" applyNumberFormat="1" applyFont="1" applyFill="1" applyBorder="1" applyAlignment="1">
      <alignment horizontal="center" vertical="top"/>
    </xf>
    <xf numFmtId="167" fontId="1" fillId="5" borderId="1" xfId="0" applyNumberFormat="1" applyFont="1" applyFill="1" applyBorder="1"/>
    <xf numFmtId="0" fontId="1" fillId="4" borderId="26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49" fontId="0" fillId="0" borderId="0" xfId="0" applyNumberFormat="1"/>
    <xf numFmtId="165" fontId="24" fillId="0" borderId="0" xfId="1" applyBorder="1" applyProtection="1"/>
    <xf numFmtId="0" fontId="15" fillId="0" borderId="5" xfId="0" applyFont="1" applyBorder="1" applyAlignment="1">
      <alignment horizontal="left"/>
    </xf>
    <xf numFmtId="0" fontId="16" fillId="5" borderId="1" xfId="0" applyFont="1" applyFill="1" applyBorder="1" applyAlignment="1">
      <alignment horizontal="center"/>
    </xf>
    <xf numFmtId="0" fontId="15" fillId="0" borderId="5" xfId="0" applyFont="1" applyBorder="1"/>
    <xf numFmtId="0" fontId="15" fillId="5" borderId="1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/>
    </xf>
    <xf numFmtId="0" fontId="15" fillId="0" borderId="0" xfId="0" applyFont="1"/>
    <xf numFmtId="165" fontId="15" fillId="0" borderId="0" xfId="1" applyFont="1" applyBorder="1" applyProtection="1"/>
    <xf numFmtId="0" fontId="15" fillId="0" borderId="8" xfId="0" applyFont="1" applyBorder="1" applyAlignment="1">
      <alignment horizontal="center" vertical="center" textRotation="90"/>
    </xf>
    <xf numFmtId="0" fontId="15" fillId="0" borderId="30" xfId="0" applyFont="1" applyBorder="1" applyAlignment="1">
      <alignment horizontal="center" vertical="center" textRotation="90"/>
    </xf>
    <xf numFmtId="0" fontId="15" fillId="0" borderId="1" xfId="0" applyFont="1" applyBorder="1" applyAlignment="1">
      <alignment horizontal="center" vertical="center" textRotation="90"/>
    </xf>
    <xf numFmtId="0" fontId="15" fillId="0" borderId="0" xfId="0" applyFont="1" applyAlignment="1">
      <alignment horizontal="center" vertical="center" textRotation="90"/>
    </xf>
    <xf numFmtId="0" fontId="15" fillId="0" borderId="31" xfId="0" applyFont="1" applyBorder="1" applyAlignment="1">
      <alignment horizontal="center" vertical="center" textRotation="90"/>
    </xf>
    <xf numFmtId="0" fontId="15" fillId="0" borderId="0" xfId="0" applyFont="1" applyAlignment="1">
      <alignment horizontal="right" textRotation="90"/>
    </xf>
    <xf numFmtId="165" fontId="15" fillId="0" borderId="0" xfId="1" applyFont="1" applyBorder="1" applyAlignment="1" applyProtection="1">
      <alignment horizontal="right" textRotation="90"/>
    </xf>
    <xf numFmtId="168" fontId="0" fillId="0" borderId="32" xfId="0" applyNumberFormat="1" applyBorder="1" applyProtection="1">
      <protection locked="0"/>
    </xf>
    <xf numFmtId="0" fontId="0" fillId="0" borderId="32" xfId="0" applyBorder="1" applyAlignment="1" applyProtection="1">
      <alignment horizontal="center"/>
      <protection locked="0"/>
    </xf>
    <xf numFmtId="49" fontId="18" fillId="8" borderId="32" xfId="0" applyNumberFormat="1" applyFont="1" applyFill="1" applyBorder="1" applyProtection="1">
      <protection locked="0"/>
    </xf>
    <xf numFmtId="0" fontId="18" fillId="8" borderId="32" xfId="0" applyFont="1" applyFill="1" applyBorder="1" applyProtection="1">
      <protection locked="0"/>
    </xf>
    <xf numFmtId="0" fontId="0" fillId="8" borderId="32" xfId="0" applyFill="1" applyBorder="1" applyProtection="1">
      <protection locked="0"/>
    </xf>
    <xf numFmtId="0" fontId="19" fillId="8" borderId="32" xfId="0" applyFont="1" applyFill="1" applyBorder="1" applyProtection="1">
      <protection locked="0"/>
    </xf>
    <xf numFmtId="1" fontId="0" fillId="5" borderId="33" xfId="0" applyNumberFormat="1" applyFill="1" applyBorder="1" applyAlignment="1">
      <alignment horizontal="center"/>
    </xf>
    <xf numFmtId="169" fontId="0" fillId="5" borderId="26" xfId="0" applyNumberFormat="1" applyFill="1" applyBorder="1" applyAlignment="1">
      <alignment horizontal="center"/>
    </xf>
    <xf numFmtId="170" fontId="18" fillId="5" borderId="26" xfId="1" applyNumberFormat="1" applyFont="1" applyFill="1" applyBorder="1" applyAlignment="1" applyProtection="1">
      <alignment horizontal="center"/>
    </xf>
    <xf numFmtId="166" fontId="15" fillId="5" borderId="26" xfId="1" applyNumberFormat="1" applyFont="1" applyFill="1" applyBorder="1" applyAlignment="1" applyProtection="1">
      <alignment horizontal="center"/>
    </xf>
    <xf numFmtId="0" fontId="0" fillId="0" borderId="26" xfId="0" applyBorder="1" applyAlignment="1" applyProtection="1">
      <alignment horizontal="center"/>
      <protection locked="0"/>
    </xf>
    <xf numFmtId="49" fontId="18" fillId="8" borderId="26" xfId="0" applyNumberFormat="1" applyFont="1" applyFill="1" applyBorder="1" applyProtection="1">
      <protection locked="0"/>
    </xf>
    <xf numFmtId="0" fontId="18" fillId="8" borderId="26" xfId="0" applyFont="1" applyFill="1" applyBorder="1" applyProtection="1">
      <protection locked="0"/>
    </xf>
    <xf numFmtId="1" fontId="0" fillId="0" borderId="0" xfId="0" applyNumberFormat="1"/>
    <xf numFmtId="49" fontId="0" fillId="8" borderId="26" xfId="0" applyNumberFormat="1" applyFill="1" applyBorder="1" applyProtection="1">
      <protection locked="0"/>
    </xf>
    <xf numFmtId="0" fontId="0" fillId="8" borderId="26" xfId="0" applyFill="1" applyBorder="1" applyProtection="1">
      <protection locked="0"/>
    </xf>
    <xf numFmtId="164" fontId="0" fillId="0" borderId="26" xfId="0" applyNumberFormat="1" applyBorder="1" applyAlignment="1" applyProtection="1">
      <alignment horizontal="center"/>
      <protection locked="0"/>
    </xf>
    <xf numFmtId="171" fontId="18" fillId="8" borderId="26" xfId="0" applyNumberFormat="1" applyFont="1" applyFill="1" applyBorder="1" applyProtection="1">
      <protection locked="0"/>
    </xf>
    <xf numFmtId="164" fontId="0" fillId="0" borderId="26" xfId="0" applyNumberFormat="1" applyBorder="1" applyProtection="1">
      <protection locked="0"/>
    </xf>
    <xf numFmtId="168" fontId="0" fillId="0" borderId="26" xfId="0" applyNumberFormat="1" applyBorder="1" applyProtection="1">
      <protection locked="0"/>
    </xf>
    <xf numFmtId="0" fontId="18" fillId="0" borderId="26" xfId="0" applyFont="1" applyBorder="1" applyAlignment="1" applyProtection="1">
      <alignment horizontal="center"/>
      <protection locked="0"/>
    </xf>
    <xf numFmtId="0" fontId="18" fillId="0" borderId="0" xfId="0" applyFont="1"/>
    <xf numFmtId="1" fontId="18" fillId="5" borderId="33" xfId="0" applyNumberFormat="1" applyFont="1" applyFill="1" applyBorder="1" applyAlignment="1">
      <alignment horizontal="center"/>
    </xf>
    <xf numFmtId="0" fontId="0" fillId="0" borderId="28" xfId="0" applyBorder="1" applyAlignment="1" applyProtection="1">
      <alignment horizontal="center"/>
      <protection locked="0"/>
    </xf>
    <xf numFmtId="49" fontId="0" fillId="8" borderId="28" xfId="0" applyNumberFormat="1" applyFill="1" applyBorder="1" applyProtection="1">
      <protection locked="0"/>
    </xf>
    <xf numFmtId="0" fontId="18" fillId="8" borderId="28" xfId="0" applyFont="1" applyFill="1" applyBorder="1" applyProtection="1">
      <protection locked="0"/>
    </xf>
    <xf numFmtId="49" fontId="20" fillId="0" borderId="5" xfId="0" applyNumberFormat="1" applyFont="1" applyBorder="1"/>
    <xf numFmtId="0" fontId="20" fillId="0" borderId="6" xfId="0" applyFont="1" applyBorder="1"/>
    <xf numFmtId="0" fontId="21" fillId="0" borderId="6" xfId="0" applyFont="1" applyBorder="1"/>
    <xf numFmtId="0" fontId="20" fillId="0" borderId="7" xfId="0" applyFont="1" applyBorder="1"/>
    <xf numFmtId="0" fontId="22" fillId="5" borderId="5" xfId="0" applyFont="1" applyFill="1" applyBorder="1" applyAlignment="1">
      <alignment horizontal="center" vertical="center"/>
    </xf>
    <xf numFmtId="170" fontId="15" fillId="5" borderId="1" xfId="1" applyNumberFormat="1" applyFont="1" applyFill="1" applyBorder="1" applyAlignment="1" applyProtection="1">
      <alignment horizontal="center"/>
    </xf>
    <xf numFmtId="166" fontId="21" fillId="5" borderId="7" xfId="1" applyNumberFormat="1" applyFont="1" applyFill="1" applyBorder="1" applyAlignment="1" applyProtection="1">
      <alignment horizontal="center"/>
    </xf>
    <xf numFmtId="0" fontId="20" fillId="0" borderId="0" xfId="0" applyFont="1"/>
    <xf numFmtId="1" fontId="20" fillId="0" borderId="0" xfId="0" applyNumberFormat="1" applyFont="1"/>
    <xf numFmtId="0" fontId="15" fillId="0" borderId="5" xfId="0" applyFont="1" applyBorder="1" applyAlignment="1">
      <alignment horizontal="left" wrapText="1"/>
    </xf>
    <xf numFmtId="0" fontId="15" fillId="0" borderId="6" xfId="0" applyFont="1" applyBorder="1" applyAlignment="1">
      <alignment horizontal="center" vertical="center" textRotation="90"/>
    </xf>
    <xf numFmtId="0" fontId="15" fillId="0" borderId="2" xfId="0" applyFont="1" applyBorder="1" applyAlignment="1">
      <alignment horizontal="center" vertical="center" textRotation="90"/>
    </xf>
    <xf numFmtId="0" fontId="15" fillId="0" borderId="10" xfId="0" applyFont="1" applyBorder="1" applyAlignment="1">
      <alignment horizontal="center" vertical="center" textRotation="90"/>
    </xf>
    <xf numFmtId="0" fontId="18" fillId="0" borderId="0" xfId="0" applyFont="1" applyAlignment="1">
      <alignment horizontal="right" textRotation="90"/>
    </xf>
    <xf numFmtId="0" fontId="0" fillId="0" borderId="0" xfId="0" applyAlignment="1">
      <alignment horizontal="right" textRotation="90"/>
    </xf>
    <xf numFmtId="0" fontId="19" fillId="8" borderId="20" xfId="0" applyFont="1" applyFill="1" applyBorder="1" applyProtection="1">
      <protection locked="0"/>
    </xf>
    <xf numFmtId="1" fontId="0" fillId="5" borderId="26" xfId="0" applyNumberFormat="1" applyFill="1" applyBorder="1" applyAlignment="1">
      <alignment horizontal="center"/>
    </xf>
    <xf numFmtId="0" fontId="19" fillId="8" borderId="35" xfId="0" applyFont="1" applyFill="1" applyBorder="1" applyProtection="1">
      <protection locked="0"/>
    </xf>
    <xf numFmtId="0" fontId="0" fillId="8" borderId="35" xfId="0" applyFill="1" applyBorder="1" applyProtection="1">
      <protection locked="0"/>
    </xf>
    <xf numFmtId="0" fontId="0" fillId="0" borderId="36" xfId="0" applyBorder="1" applyProtection="1">
      <protection locked="0"/>
    </xf>
    <xf numFmtId="171" fontId="0" fillId="8" borderId="26" xfId="0" applyNumberFormat="1" applyFill="1" applyBorder="1" applyProtection="1">
      <protection locked="0"/>
    </xf>
    <xf numFmtId="168" fontId="0" fillId="0" borderId="36" xfId="0" applyNumberFormat="1" applyBorder="1" applyProtection="1">
      <protection locked="0"/>
    </xf>
    <xf numFmtId="164" fontId="0" fillId="0" borderId="36" xfId="0" applyNumberFormat="1" applyBorder="1" applyProtection="1">
      <protection locked="0"/>
    </xf>
    <xf numFmtId="0" fontId="0" fillId="0" borderId="37" xfId="0" applyBorder="1" applyProtection="1">
      <protection locked="0"/>
    </xf>
    <xf numFmtId="0" fontId="18" fillId="0" borderId="28" xfId="0" applyFont="1" applyBorder="1" applyAlignment="1" applyProtection="1">
      <alignment horizontal="center"/>
      <protection locked="0"/>
    </xf>
    <xf numFmtId="171" fontId="0" fillId="8" borderId="28" xfId="0" applyNumberFormat="1" applyFill="1" applyBorder="1" applyProtection="1">
      <protection locked="0"/>
    </xf>
    <xf numFmtId="0" fontId="0" fillId="8" borderId="3" xfId="0" applyFill="1" applyBorder="1" applyProtection="1">
      <protection locked="0"/>
    </xf>
    <xf numFmtId="171" fontId="0" fillId="0" borderId="5" xfId="0" applyNumberFormat="1" applyBorder="1"/>
    <xf numFmtId="0" fontId="18" fillId="0" borderId="6" xfId="0" applyFont="1" applyBorder="1"/>
    <xf numFmtId="0" fontId="15" fillId="0" borderId="6" xfId="0" applyFont="1" applyBorder="1"/>
    <xf numFmtId="0" fontId="0" fillId="0" borderId="7" xfId="0" applyBorder="1"/>
    <xf numFmtId="0" fontId="23" fillId="5" borderId="38" xfId="0" applyFont="1" applyFill="1" applyBorder="1" applyAlignment="1">
      <alignment horizontal="center" vertical="center"/>
    </xf>
    <xf numFmtId="170" fontId="15" fillId="5" borderId="8" xfId="1" applyNumberFormat="1" applyFont="1" applyFill="1" applyBorder="1" applyProtection="1"/>
    <xf numFmtId="166" fontId="18" fillId="5" borderId="31" xfId="1" applyNumberFormat="1" applyFont="1" applyFill="1" applyBorder="1" applyAlignment="1" applyProtection="1">
      <alignment horizontal="center"/>
    </xf>
    <xf numFmtId="0" fontId="16" fillId="5" borderId="1" xfId="0" applyFont="1" applyFill="1" applyBorder="1"/>
    <xf numFmtId="0" fontId="15" fillId="5" borderId="1" xfId="0" applyFont="1" applyFill="1" applyBorder="1"/>
    <xf numFmtId="0" fontId="15" fillId="5" borderId="6" xfId="0" applyFont="1" applyFill="1" applyBorder="1"/>
    <xf numFmtId="0" fontId="0" fillId="0" borderId="32" xfId="0" applyBorder="1" applyProtection="1">
      <protection locked="0"/>
    </xf>
    <xf numFmtId="0" fontId="19" fillId="8" borderId="26" xfId="0" applyFont="1" applyFill="1" applyBorder="1" applyProtection="1">
      <protection locked="0"/>
    </xf>
    <xf numFmtId="172" fontId="0" fillId="0" borderId="26" xfId="0" applyNumberFormat="1" applyBorder="1" applyProtection="1">
      <protection locked="0"/>
    </xf>
    <xf numFmtId="0" fontId="0" fillId="0" borderId="26" xfId="0" applyBorder="1" applyProtection="1">
      <protection locked="0"/>
    </xf>
    <xf numFmtId="1" fontId="19" fillId="0" borderId="0" xfId="0" applyNumberFormat="1" applyFont="1"/>
    <xf numFmtId="0" fontId="18" fillId="0" borderId="26" xfId="0" applyFont="1" applyBorder="1" applyProtection="1">
      <protection locked="0"/>
    </xf>
    <xf numFmtId="49" fontId="15" fillId="8" borderId="26" xfId="0" applyNumberFormat="1" applyFont="1" applyFill="1" applyBorder="1" applyProtection="1">
      <protection locked="0"/>
    </xf>
    <xf numFmtId="0" fontId="15" fillId="8" borderId="26" xfId="0" applyFont="1" applyFill="1" applyBorder="1" applyProtection="1">
      <protection locked="0"/>
    </xf>
    <xf numFmtId="166" fontId="24" fillId="0" borderId="0" xfId="1" applyNumberFormat="1" applyBorder="1" applyProtection="1"/>
    <xf numFmtId="0" fontId="0" fillId="0" borderId="28" xfId="0" applyBorder="1" applyProtection="1">
      <protection locked="0"/>
    </xf>
    <xf numFmtId="0" fontId="0" fillId="8" borderId="28" xfId="0" applyFill="1" applyBorder="1" applyProtection="1">
      <protection locked="0"/>
    </xf>
    <xf numFmtId="49" fontId="0" fillId="0" borderId="5" xfId="0" applyNumberFormat="1" applyBorder="1"/>
    <xf numFmtId="0" fontId="0" fillId="0" borderId="6" xfId="0" applyBorder="1"/>
    <xf numFmtId="0" fontId="22" fillId="5" borderId="38" xfId="0" applyFont="1" applyFill="1" applyBorder="1" applyAlignment="1">
      <alignment vertical="center"/>
    </xf>
    <xf numFmtId="0" fontId="22" fillId="5" borderId="5" xfId="0" applyFont="1" applyFill="1" applyBorder="1" applyAlignment="1">
      <alignment vertical="center"/>
    </xf>
    <xf numFmtId="170" fontId="15" fillId="5" borderId="1" xfId="1" applyNumberFormat="1" applyFont="1" applyFill="1" applyBorder="1" applyProtection="1"/>
    <xf numFmtId="166" fontId="15" fillId="5" borderId="7" xfId="1" applyNumberFormat="1" applyFont="1" applyFill="1" applyBorder="1" applyProtection="1"/>
    <xf numFmtId="4" fontId="0" fillId="0" borderId="0" xfId="0" applyNumberFormat="1"/>
    <xf numFmtId="0" fontId="3" fillId="0" borderId="5" xfId="0" applyFont="1" applyBorder="1" applyAlignment="1">
      <alignment horizontal="left"/>
    </xf>
    <xf numFmtId="0" fontId="1" fillId="0" borderId="26" xfId="0" applyFont="1" applyBorder="1" applyAlignment="1">
      <alignment horizontal="justify"/>
    </xf>
    <xf numFmtId="0" fontId="1" fillId="4" borderId="26" xfId="0" applyFont="1" applyFill="1" applyBorder="1"/>
    <xf numFmtId="0" fontId="10" fillId="0" borderId="28" xfId="0" applyFont="1" applyBorder="1" applyAlignment="1">
      <alignment horizontal="center" vertical="top" wrapText="1"/>
    </xf>
    <xf numFmtId="0" fontId="1" fillId="4" borderId="26" xfId="0" applyFont="1" applyFill="1" applyBorder="1" applyAlignment="1">
      <alignment horizontal="left" vertical="top"/>
    </xf>
    <xf numFmtId="0" fontId="1" fillId="0" borderId="26" xfId="0" applyFont="1" applyBorder="1" applyAlignment="1">
      <alignment horizontal="left" vertical="top"/>
    </xf>
    <xf numFmtId="0" fontId="13" fillId="4" borderId="29" xfId="2" applyFont="1" applyFill="1" applyBorder="1" applyAlignment="1" applyProtection="1">
      <alignment horizontal="left" vertical="top"/>
    </xf>
    <xf numFmtId="0" fontId="14" fillId="0" borderId="5" xfId="0" applyFont="1" applyBorder="1" applyAlignment="1">
      <alignment horizontal="center"/>
    </xf>
    <xf numFmtId="0" fontId="17" fillId="7" borderId="7" xfId="0" applyFont="1" applyFill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5" xfId="0" applyFont="1" applyBorder="1"/>
    <xf numFmtId="0" fontId="17" fillId="7" borderId="7" xfId="0" applyFont="1" applyFill="1" applyBorder="1"/>
    <xf numFmtId="0" fontId="4" fillId="2" borderId="34" xfId="0" applyFont="1" applyFill="1" applyBorder="1" applyAlignment="1">
      <alignment vertical="top"/>
    </xf>
    <xf numFmtId="0" fontId="3" fillId="2" borderId="39" xfId="0" applyFont="1" applyFill="1" applyBorder="1"/>
    <xf numFmtId="0" fontId="1" fillId="2" borderId="39" xfId="0" applyFont="1" applyFill="1" applyBorder="1"/>
    <xf numFmtId="0" fontId="1" fillId="2" borderId="39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9" xfId="0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10" xfId="0" applyFont="1" applyFill="1" applyBorder="1"/>
    <xf numFmtId="0" fontId="3" fillId="2" borderId="9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1" fillId="2" borderId="38" xfId="0" applyFont="1" applyFill="1" applyBorder="1"/>
    <xf numFmtId="0" fontId="1" fillId="2" borderId="30" xfId="0" applyFont="1" applyFill="1" applyBorder="1"/>
    <xf numFmtId="0" fontId="1" fillId="2" borderId="30" xfId="0" applyFont="1" applyFill="1" applyBorder="1" applyAlignment="1">
      <alignment horizontal="center"/>
    </xf>
    <xf numFmtId="0" fontId="1" fillId="2" borderId="31" xfId="0" applyFont="1" applyFill="1" applyBorder="1"/>
    <xf numFmtId="0" fontId="1" fillId="0" borderId="40" xfId="0" applyFont="1" applyBorder="1" applyAlignment="1">
      <alignment horizontal="justify"/>
    </xf>
    <xf numFmtId="0" fontId="1" fillId="0" borderId="41" xfId="0" applyFont="1" applyBorder="1" applyAlignment="1">
      <alignment horizontal="justify"/>
    </xf>
    <xf numFmtId="0" fontId="1" fillId="4" borderId="41" xfId="0" applyFont="1" applyFill="1" applyBorder="1"/>
    <xf numFmtId="0" fontId="1" fillId="0" borderId="39" xfId="0" applyFont="1" applyBorder="1"/>
    <xf numFmtId="0" fontId="1" fillId="0" borderId="14" xfId="0" applyFont="1" applyBorder="1"/>
    <xf numFmtId="0" fontId="1" fillId="0" borderId="36" xfId="0" applyFont="1" applyBorder="1" applyAlignment="1">
      <alignment horizontal="justify"/>
    </xf>
    <xf numFmtId="0" fontId="1" fillId="0" borderId="0" xfId="0" applyFont="1" applyBorder="1"/>
    <xf numFmtId="0" fontId="1" fillId="0" borderId="10" xfId="0" applyFont="1" applyBorder="1"/>
    <xf numFmtId="0" fontId="10" fillId="0" borderId="37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" fillId="0" borderId="43" xfId="0" applyFont="1" applyBorder="1" applyAlignment="1">
      <alignment horizontal="justify"/>
    </xf>
    <xf numFmtId="0" fontId="1" fillId="0" borderId="29" xfId="0" applyFont="1" applyBorder="1" applyAlignment="1">
      <alignment horizontal="justify"/>
    </xf>
    <xf numFmtId="0" fontId="1" fillId="0" borderId="31" xfId="0" applyFont="1" applyBorder="1"/>
    <xf numFmtId="0" fontId="25" fillId="4" borderId="22" xfId="0" applyFont="1" applyFill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12">
    <dxf>
      <font>
        <b/>
        <i val="0"/>
        <strike val="0"/>
        <color rgb="FF00B050"/>
      </font>
      <fill>
        <patternFill>
          <bgColor rgb="FFFFC000"/>
        </patternFill>
      </fill>
    </dxf>
    <dxf>
      <font>
        <b/>
        <i val="0"/>
        <strike val="0"/>
        <color rgb="FF00B050"/>
      </font>
      <fill>
        <patternFill>
          <bgColor rgb="FFFFC000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00B050"/>
      </font>
      <fill>
        <patternFill>
          <bgColor rgb="FFFFC000"/>
        </patternFill>
      </fill>
    </dxf>
    <dxf>
      <font>
        <b/>
        <i val="0"/>
        <strike val="0"/>
        <color rgb="FF00B050"/>
      </font>
      <fill>
        <patternFill>
          <bgColor rgb="FFFFC000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00B050"/>
      </font>
      <fill>
        <patternFill>
          <bgColor rgb="FFFFC000"/>
        </patternFill>
      </fill>
    </dxf>
    <dxf>
      <font>
        <b/>
        <i val="0"/>
        <strike val="0"/>
        <color rgb="FF00B050"/>
      </font>
      <fill>
        <patternFill>
          <bgColor rgb="FFFFC000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FFF99"/>
      <rgbColor rgb="FF99CCFF"/>
      <rgbColor rgb="FFFFA6A6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2060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352440</xdr:colOff>
      <xdr:row>1</xdr:row>
      <xdr:rowOff>10080</xdr:rowOff>
    </xdr:from>
    <xdr:to>
      <xdr:col>5</xdr:col>
      <xdr:colOff>125280</xdr:colOff>
      <xdr:row>4</xdr:row>
      <xdr:rowOff>196520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205520" y="210240"/>
          <a:ext cx="736200" cy="9608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tabSelected="1" zoomScaleNormal="100" workbookViewId="0">
      <selection activeCell="A9" sqref="A9:C11"/>
    </sheetView>
  </sheetViews>
  <sheetFormatPr baseColWidth="10" defaultColWidth="9.1640625" defaultRowHeight="16" x14ac:dyDescent="0.2"/>
  <cols>
    <col min="1" max="7" width="13.6640625" style="14" customWidth="1"/>
    <col min="8" max="8" width="9.1640625" style="14"/>
    <col min="9" max="9" width="10.83203125" style="14" customWidth="1"/>
    <col min="10" max="10" width="11.83203125" style="14" customWidth="1"/>
    <col min="11" max="11" width="22.5" style="14" customWidth="1"/>
    <col min="12" max="12" width="19.6640625" style="14" customWidth="1"/>
    <col min="13" max="13" width="9.1640625" style="15"/>
    <col min="14" max="16384" width="9.1640625" style="14"/>
  </cols>
  <sheetData>
    <row r="1" spans="1:14" ht="17" thickBot="1" x14ac:dyDescent="0.25">
      <c r="A1" s="16"/>
      <c r="B1" s="16"/>
      <c r="C1" s="16"/>
      <c r="D1" s="16"/>
      <c r="E1" s="16"/>
      <c r="F1" s="16"/>
      <c r="G1" s="16"/>
      <c r="H1" s="16"/>
      <c r="I1" s="17">
        <v>46177</v>
      </c>
      <c r="J1" s="14" t="s">
        <v>81</v>
      </c>
    </row>
    <row r="2" spans="1:14" ht="27.75" customHeight="1" thickBot="1" x14ac:dyDescent="0.25">
      <c r="A2" s="13" t="s">
        <v>0</v>
      </c>
      <c r="B2" s="13"/>
      <c r="C2" s="13"/>
      <c r="E2" s="12"/>
      <c r="F2" s="12"/>
      <c r="G2" s="12"/>
      <c r="I2" s="185" t="s">
        <v>1</v>
      </c>
      <c r="J2" s="186"/>
      <c r="K2" s="187"/>
      <c r="L2" s="187"/>
      <c r="M2" s="188"/>
      <c r="N2" s="189"/>
    </row>
    <row r="3" spans="1:14" ht="17" thickBot="1" x14ac:dyDescent="0.25">
      <c r="A3" s="13" t="s">
        <v>2</v>
      </c>
      <c r="B3" s="13"/>
      <c r="C3" s="13"/>
      <c r="E3" s="11"/>
      <c r="F3" s="11"/>
      <c r="G3" s="11"/>
      <c r="I3" s="190" t="s">
        <v>3</v>
      </c>
      <c r="J3" s="191"/>
      <c r="K3" s="191"/>
      <c r="L3" s="191"/>
      <c r="M3" s="192"/>
      <c r="N3" s="193"/>
    </row>
    <row r="4" spans="1:14" ht="17" thickBot="1" x14ac:dyDescent="0.25">
      <c r="A4" s="18" t="s">
        <v>4</v>
      </c>
      <c r="B4" s="19"/>
      <c r="C4" s="20"/>
      <c r="E4" s="11"/>
      <c r="F4" s="11"/>
      <c r="G4" s="11"/>
      <c r="I4" s="190" t="s">
        <v>5</v>
      </c>
      <c r="J4" s="191"/>
      <c r="K4" s="191"/>
      <c r="L4" s="191"/>
      <c r="M4" s="192"/>
      <c r="N4" s="193"/>
    </row>
    <row r="5" spans="1:14" ht="17" thickBot="1" x14ac:dyDescent="0.25">
      <c r="A5" s="21" t="s">
        <v>6</v>
      </c>
      <c r="B5" s="22"/>
      <c r="C5" s="23"/>
      <c r="E5" s="10"/>
      <c r="F5" s="10"/>
      <c r="G5" s="10"/>
      <c r="I5" s="190" t="s">
        <v>7</v>
      </c>
      <c r="J5" s="191"/>
      <c r="K5" s="191"/>
      <c r="L5" s="191"/>
      <c r="M5" s="192"/>
      <c r="N5" s="193"/>
    </row>
    <row r="6" spans="1:14" ht="17" thickBot="1" x14ac:dyDescent="0.25">
      <c r="A6" s="24"/>
      <c r="B6" s="25"/>
      <c r="C6" s="26"/>
      <c r="E6" s="27" t="s">
        <v>8</v>
      </c>
      <c r="F6" s="28" t="s">
        <v>9</v>
      </c>
      <c r="G6" s="29"/>
      <c r="I6" s="190" t="s">
        <v>10</v>
      </c>
      <c r="J6" s="191"/>
      <c r="K6" s="191"/>
      <c r="L6" s="191"/>
      <c r="M6" s="192"/>
      <c r="N6" s="193"/>
    </row>
    <row r="7" spans="1:14" ht="15.75" customHeight="1" thickBot="1" x14ac:dyDescent="0.25">
      <c r="A7" s="21"/>
      <c r="B7" s="22"/>
      <c r="C7" s="30"/>
      <c r="I7" s="190"/>
      <c r="J7" s="191"/>
      <c r="K7" s="191"/>
      <c r="L7" s="191"/>
      <c r="M7" s="192"/>
      <c r="N7" s="193"/>
    </row>
    <row r="8" spans="1:14" ht="17" thickBot="1" x14ac:dyDescent="0.25">
      <c r="A8" s="9" t="s">
        <v>11</v>
      </c>
      <c r="B8" s="9"/>
      <c r="C8" s="9"/>
      <c r="E8" s="31" t="s">
        <v>12</v>
      </c>
      <c r="F8" s="32"/>
      <c r="G8" s="33"/>
      <c r="I8" s="194" t="s">
        <v>13</v>
      </c>
      <c r="J8" s="195"/>
      <c r="K8" s="195"/>
      <c r="L8" s="195"/>
      <c r="M8" s="196"/>
      <c r="N8" s="193"/>
    </row>
    <row r="9" spans="1:14" ht="17" thickBot="1" x14ac:dyDescent="0.25">
      <c r="A9" s="8"/>
      <c r="B9" s="8"/>
      <c r="C9" s="8"/>
      <c r="E9" s="34" t="s">
        <v>14</v>
      </c>
      <c r="F9" s="35"/>
      <c r="G9" s="36"/>
      <c r="I9" s="194" t="s">
        <v>15</v>
      </c>
      <c r="J9" s="195"/>
      <c r="K9" s="195"/>
      <c r="L9" s="195"/>
      <c r="M9" s="196"/>
      <c r="N9" s="193"/>
    </row>
    <row r="10" spans="1:14" ht="17" thickBot="1" x14ac:dyDescent="0.25">
      <c r="A10" s="8"/>
      <c r="B10" s="8"/>
      <c r="C10" s="8"/>
      <c r="E10" s="34" t="s">
        <v>16</v>
      </c>
      <c r="F10" s="35"/>
      <c r="G10" s="37"/>
      <c r="I10" s="194" t="s">
        <v>17</v>
      </c>
      <c r="J10" s="195"/>
      <c r="K10" s="195"/>
      <c r="L10" s="195"/>
      <c r="M10" s="196"/>
      <c r="N10" s="193"/>
    </row>
    <row r="11" spans="1:14" ht="17" thickBot="1" x14ac:dyDescent="0.25">
      <c r="A11" s="8"/>
      <c r="B11" s="8"/>
      <c r="C11" s="8"/>
      <c r="E11" s="38" t="s">
        <v>18</v>
      </c>
      <c r="F11" s="39"/>
      <c r="G11" s="40"/>
      <c r="I11" s="194"/>
      <c r="J11" s="195"/>
      <c r="K11" s="195"/>
      <c r="L11" s="195"/>
      <c r="M11" s="196"/>
      <c r="N11" s="193"/>
    </row>
    <row r="12" spans="1:14" ht="15.75" customHeight="1" thickBot="1" x14ac:dyDescent="0.25">
      <c r="A12" s="7" t="s">
        <v>19</v>
      </c>
      <c r="B12" s="7"/>
      <c r="C12" s="7"/>
      <c r="E12" s="34" t="s">
        <v>20</v>
      </c>
      <c r="F12" s="35"/>
      <c r="G12" s="41"/>
      <c r="I12" s="190" t="s">
        <v>21</v>
      </c>
      <c r="J12" s="191"/>
      <c r="K12" s="191"/>
      <c r="L12" s="191"/>
      <c r="M12" s="192"/>
      <c r="N12" s="193"/>
    </row>
    <row r="13" spans="1:14" ht="17" thickBot="1" x14ac:dyDescent="0.25">
      <c r="A13" s="6"/>
      <c r="B13" s="6"/>
      <c r="C13" s="6"/>
      <c r="E13" s="34" t="s">
        <v>22</v>
      </c>
      <c r="F13" s="35"/>
      <c r="G13" s="42"/>
      <c r="I13" s="190" t="s">
        <v>23</v>
      </c>
      <c r="J13" s="191"/>
      <c r="K13" s="191"/>
      <c r="L13" s="191"/>
      <c r="M13" s="192"/>
      <c r="N13" s="193"/>
    </row>
    <row r="14" spans="1:14" ht="15.75" customHeight="1" thickBot="1" x14ac:dyDescent="0.25">
      <c r="A14" s="7" t="s">
        <v>24</v>
      </c>
      <c r="B14" s="7"/>
      <c r="C14" s="7"/>
      <c r="E14" s="43"/>
      <c r="G14" s="44"/>
      <c r="I14" s="197" t="s">
        <v>25</v>
      </c>
      <c r="J14" s="198"/>
      <c r="K14" s="198"/>
      <c r="L14" s="198"/>
      <c r="M14" s="199"/>
      <c r="N14" s="200"/>
    </row>
    <row r="15" spans="1:14" ht="14.25" customHeight="1" thickBot="1" x14ac:dyDescent="0.25">
      <c r="A15" s="214" t="s">
        <v>26</v>
      </c>
      <c r="B15" s="214"/>
      <c r="C15" s="214"/>
      <c r="E15" s="45" t="s">
        <v>27</v>
      </c>
      <c r="F15" s="35"/>
      <c r="G15" s="46"/>
      <c r="M15" s="14"/>
    </row>
    <row r="16" spans="1:14" ht="14.25" customHeight="1" thickBot="1" x14ac:dyDescent="0.25">
      <c r="A16" s="214"/>
      <c r="B16" s="214"/>
      <c r="C16" s="214"/>
      <c r="E16" s="47" t="s">
        <v>28</v>
      </c>
      <c r="F16" s="48"/>
      <c r="G16" s="49"/>
      <c r="M16" s="14"/>
    </row>
    <row r="17" spans="1:13" ht="13.5" customHeight="1" thickBot="1" x14ac:dyDescent="0.25">
      <c r="A17" s="214"/>
      <c r="B17" s="214"/>
      <c r="C17" s="214"/>
      <c r="I17" s="50" t="s">
        <v>29</v>
      </c>
      <c r="J17" s="50"/>
      <c r="K17" s="50"/>
      <c r="L17" s="50"/>
      <c r="M17" s="50"/>
    </row>
    <row r="18" spans="1:13" ht="17" thickBot="1" x14ac:dyDescent="0.25">
      <c r="A18" s="5"/>
      <c r="B18" s="5"/>
      <c r="C18" s="5"/>
      <c r="D18" s="5"/>
      <c r="E18" s="5"/>
      <c r="F18" s="5"/>
      <c r="G18" s="5"/>
      <c r="H18" s="51"/>
      <c r="I18" s="50" t="s">
        <v>30</v>
      </c>
      <c r="J18" s="50"/>
      <c r="K18" s="50"/>
      <c r="L18" s="50"/>
      <c r="M18" s="52"/>
    </row>
    <row r="19" spans="1:13" ht="30" customHeight="1" thickBot="1" x14ac:dyDescent="0.25">
      <c r="A19" s="53" t="s">
        <v>31</v>
      </c>
      <c r="B19" s="54" t="s">
        <v>32</v>
      </c>
      <c r="C19" s="55" t="s">
        <v>33</v>
      </c>
      <c r="D19" s="54"/>
      <c r="E19" s="56" t="s">
        <v>34</v>
      </c>
      <c r="F19" s="4" t="s">
        <v>35</v>
      </c>
      <c r="G19" s="4"/>
      <c r="I19" s="57" t="s">
        <v>36</v>
      </c>
      <c r="J19" s="57" t="s">
        <v>37</v>
      </c>
      <c r="K19" s="57" t="s">
        <v>38</v>
      </c>
      <c r="L19" s="57" t="s">
        <v>39</v>
      </c>
      <c r="M19" s="52"/>
    </row>
    <row r="20" spans="1:13" x14ac:dyDescent="0.2">
      <c r="A20" s="58" t="s">
        <v>40</v>
      </c>
      <c r="B20" s="59">
        <f>'6 m'!B25</f>
        <v>0</v>
      </c>
      <c r="C20" s="60">
        <f>'6 m'!P25</f>
        <v>0</v>
      </c>
      <c r="D20" s="61"/>
      <c r="E20" s="62">
        <f>C20</f>
        <v>0</v>
      </c>
      <c r="F20" s="3" t="e">
        <f>'6 m'!O25</f>
        <v>#NUM!</v>
      </c>
      <c r="G20" s="3"/>
      <c r="I20" s="57" t="s">
        <v>41</v>
      </c>
      <c r="J20" s="57" t="s">
        <v>42</v>
      </c>
      <c r="K20" s="57" t="s">
        <v>43</v>
      </c>
      <c r="L20" s="57" t="s">
        <v>44</v>
      </c>
      <c r="M20" s="52"/>
    </row>
    <row r="21" spans="1:13" x14ac:dyDescent="0.2">
      <c r="A21" s="63" t="s">
        <v>45</v>
      </c>
      <c r="B21" s="64">
        <f>'2 m'!B50</f>
        <v>0</v>
      </c>
      <c r="C21" s="65">
        <f>'2 m'!P50</f>
        <v>0</v>
      </c>
      <c r="D21" s="66"/>
      <c r="E21" s="67">
        <f>C21</f>
        <v>0</v>
      </c>
      <c r="F21" s="2" t="e">
        <f>'2 m'!O50</f>
        <v>#NUM!</v>
      </c>
      <c r="G21" s="2"/>
    </row>
    <row r="22" spans="1:13" ht="17" thickBot="1" x14ac:dyDescent="0.25">
      <c r="A22" s="68" t="s">
        <v>46</v>
      </c>
      <c r="B22" s="69">
        <f>'70 cm'!B25</f>
        <v>0</v>
      </c>
      <c r="C22" s="70">
        <f>'70 cm'!P25</f>
        <v>0</v>
      </c>
      <c r="D22" s="71"/>
      <c r="E22" s="72">
        <f>C22</f>
        <v>0</v>
      </c>
      <c r="F22" s="1" t="e">
        <f>'70 cm'!O25</f>
        <v>#NUM!</v>
      </c>
      <c r="G22" s="1"/>
    </row>
    <row r="23" spans="1:13" ht="17" thickBot="1" x14ac:dyDescent="0.25">
      <c r="A23" s="173" t="s">
        <v>47</v>
      </c>
      <c r="B23" s="173"/>
      <c r="C23" s="173"/>
      <c r="D23" s="173"/>
      <c r="E23" s="73">
        <f>SUM(E20:E22)</f>
        <v>0</v>
      </c>
    </row>
    <row r="24" spans="1:13" x14ac:dyDescent="0.2">
      <c r="F24" s="15"/>
    </row>
    <row r="25" spans="1:13" ht="17" thickBot="1" x14ac:dyDescent="0.25"/>
    <row r="26" spans="1:13" x14ac:dyDescent="0.2">
      <c r="A26" s="201" t="s">
        <v>48</v>
      </c>
      <c r="B26" s="202"/>
      <c r="C26" s="203"/>
      <c r="D26" s="203"/>
      <c r="E26" s="203"/>
      <c r="F26" s="204"/>
      <c r="G26" s="205"/>
    </row>
    <row r="27" spans="1:13" x14ac:dyDescent="0.2">
      <c r="A27" s="206" t="s">
        <v>49</v>
      </c>
      <c r="B27" s="174"/>
      <c r="C27" s="175"/>
      <c r="D27" s="175"/>
      <c r="E27" s="175"/>
      <c r="F27" s="207"/>
      <c r="G27" s="208"/>
    </row>
    <row r="28" spans="1:13" x14ac:dyDescent="0.2">
      <c r="A28" s="206" t="s">
        <v>50</v>
      </c>
      <c r="B28" s="174"/>
      <c r="C28" s="175"/>
      <c r="D28" s="175"/>
      <c r="E28" s="175"/>
      <c r="F28" s="207"/>
      <c r="G28" s="208"/>
    </row>
    <row r="29" spans="1:13" x14ac:dyDescent="0.2">
      <c r="A29" s="206" t="s">
        <v>51</v>
      </c>
      <c r="B29" s="174"/>
      <c r="C29" s="175"/>
      <c r="D29" s="175"/>
      <c r="E29" s="175"/>
      <c r="F29" s="207"/>
      <c r="G29" s="208"/>
    </row>
    <row r="30" spans="1:13" x14ac:dyDescent="0.2">
      <c r="A30" s="206" t="s">
        <v>52</v>
      </c>
      <c r="B30" s="174"/>
      <c r="C30" s="175"/>
      <c r="D30" s="175"/>
      <c r="E30" s="175"/>
      <c r="F30" s="207"/>
      <c r="G30" s="208"/>
    </row>
    <row r="31" spans="1:13" x14ac:dyDescent="0.2">
      <c r="A31" s="43"/>
      <c r="B31" s="207"/>
      <c r="C31" s="207"/>
      <c r="D31" s="207"/>
      <c r="E31" s="207"/>
      <c r="F31" s="207"/>
      <c r="G31" s="208"/>
      <c r="M31" s="14"/>
    </row>
    <row r="32" spans="1:13" ht="68.25" customHeight="1" x14ac:dyDescent="0.2">
      <c r="A32" s="209" t="s">
        <v>53</v>
      </c>
      <c r="B32" s="176"/>
      <c r="C32" s="176"/>
      <c r="D32" s="176"/>
      <c r="E32" s="176"/>
      <c r="F32" s="176"/>
      <c r="G32" s="210"/>
      <c r="M32" s="14"/>
    </row>
    <row r="33" spans="1:13" x14ac:dyDescent="0.2">
      <c r="A33" s="209"/>
      <c r="B33" s="176"/>
      <c r="C33" s="176"/>
      <c r="D33" s="176"/>
      <c r="E33" s="176"/>
      <c r="F33" s="176"/>
      <c r="G33" s="210"/>
      <c r="M33" s="14"/>
    </row>
    <row r="34" spans="1:13" x14ac:dyDescent="0.2">
      <c r="A34" s="209"/>
      <c r="B34" s="176"/>
      <c r="C34" s="176"/>
      <c r="D34" s="176"/>
      <c r="E34" s="176"/>
      <c r="F34" s="176"/>
      <c r="G34" s="210"/>
    </row>
    <row r="35" spans="1:13" ht="0.75" customHeight="1" x14ac:dyDescent="0.2">
      <c r="A35" s="209"/>
      <c r="B35" s="176"/>
      <c r="C35" s="176"/>
      <c r="D35" s="176"/>
      <c r="E35" s="176"/>
      <c r="F35" s="176"/>
      <c r="G35" s="210"/>
    </row>
    <row r="36" spans="1:13" x14ac:dyDescent="0.2">
      <c r="A36" s="206" t="s">
        <v>54</v>
      </c>
      <c r="B36" s="174"/>
      <c r="C36" s="177"/>
      <c r="D36" s="177"/>
      <c r="E36" s="177"/>
      <c r="F36" s="177"/>
      <c r="G36" s="208"/>
    </row>
    <row r="37" spans="1:13" x14ac:dyDescent="0.2">
      <c r="A37" s="206" t="s">
        <v>55</v>
      </c>
      <c r="B37" s="174"/>
      <c r="C37" s="177"/>
      <c r="D37" s="177"/>
      <c r="E37" s="177"/>
      <c r="F37" s="177"/>
      <c r="G37" s="208"/>
    </row>
    <row r="38" spans="1:13" x14ac:dyDescent="0.2">
      <c r="A38" s="206" t="s">
        <v>56</v>
      </c>
      <c r="B38" s="174"/>
      <c r="C38" s="74"/>
      <c r="D38" s="178"/>
      <c r="E38" s="178"/>
      <c r="F38" s="74"/>
      <c r="G38" s="208"/>
    </row>
    <row r="39" spans="1:13" ht="17" thickBot="1" x14ac:dyDescent="0.25">
      <c r="A39" s="211" t="s">
        <v>57</v>
      </c>
      <c r="B39" s="212"/>
      <c r="C39" s="179"/>
      <c r="D39" s="179"/>
      <c r="E39" s="179"/>
      <c r="F39" s="179"/>
      <c r="G39" s="213"/>
    </row>
  </sheetData>
  <mergeCells count="37">
    <mergeCell ref="A37:B37"/>
    <mergeCell ref="C37:F37"/>
    <mergeCell ref="A38:B38"/>
    <mergeCell ref="D38:E38"/>
    <mergeCell ref="A39:B39"/>
    <mergeCell ref="C39:F39"/>
    <mergeCell ref="A30:B30"/>
    <mergeCell ref="C30:E30"/>
    <mergeCell ref="A32:G35"/>
    <mergeCell ref="A36:B36"/>
    <mergeCell ref="C36:F36"/>
    <mergeCell ref="A27:B27"/>
    <mergeCell ref="C27:E27"/>
    <mergeCell ref="A28:B28"/>
    <mergeCell ref="C28:E28"/>
    <mergeCell ref="A29:B29"/>
    <mergeCell ref="C29:E29"/>
    <mergeCell ref="F21:G21"/>
    <mergeCell ref="F22:G22"/>
    <mergeCell ref="A23:D23"/>
    <mergeCell ref="A26:B26"/>
    <mergeCell ref="C26:E26"/>
    <mergeCell ref="A14:C14"/>
    <mergeCell ref="A15:C17"/>
    <mergeCell ref="A18:G18"/>
    <mergeCell ref="F19:G19"/>
    <mergeCell ref="F20:G20"/>
    <mergeCell ref="E5:G5"/>
    <mergeCell ref="A8:C8"/>
    <mergeCell ref="A9:C11"/>
    <mergeCell ref="A12:C12"/>
    <mergeCell ref="A13:C13"/>
    <mergeCell ref="A2:C2"/>
    <mergeCell ref="E2:G2"/>
    <mergeCell ref="A3:C3"/>
    <mergeCell ref="E3:G3"/>
    <mergeCell ref="E4:G4"/>
  </mergeCells>
  <pageMargins left="0.74791666666666701" right="0.74791666666666701" top="0.98402777777777795" bottom="0.98402777777777795" header="0.511811023622047" footer="0.511811023622047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2"/>
  <sheetViews>
    <sheetView zoomScaleNormal="100" workbookViewId="0">
      <pane ySplit="2" topLeftCell="A3" activePane="bottomLeft" state="frozen"/>
      <selection pane="bottomLeft" activeCell="G26" sqref="G26"/>
    </sheetView>
  </sheetViews>
  <sheetFormatPr baseColWidth="10" defaultColWidth="8.83203125" defaultRowHeight="13" x14ac:dyDescent="0.15"/>
  <cols>
    <col min="1" max="2" width="13.6640625" style="75" customWidth="1"/>
    <col min="3" max="3" width="13.6640625" style="76" customWidth="1"/>
    <col min="4" max="10" width="13.6640625" customWidth="1"/>
    <col min="11" max="14" width="13.6640625" hidden="1" customWidth="1"/>
    <col min="15" max="16" width="13.6640625" customWidth="1"/>
    <col min="17" max="17" width="16.5" customWidth="1"/>
    <col min="18" max="18" width="11.5" style="77" customWidth="1"/>
  </cols>
  <sheetData>
    <row r="1" spans="1:18" s="83" customFormat="1" ht="33.75" customHeight="1" x14ac:dyDescent="0.2">
      <c r="A1" s="180" t="s">
        <v>58</v>
      </c>
      <c r="B1" s="180"/>
      <c r="C1" s="180"/>
      <c r="D1" s="180"/>
      <c r="E1" s="180"/>
      <c r="F1" s="180"/>
      <c r="G1" s="78" t="s">
        <v>59</v>
      </c>
      <c r="H1" s="79">
        <f>J50</f>
        <v>0</v>
      </c>
      <c r="I1" s="80" t="s">
        <v>60</v>
      </c>
      <c r="J1" s="81">
        <v>1</v>
      </c>
      <c r="K1" s="82"/>
      <c r="L1" s="82"/>
      <c r="M1" s="82"/>
      <c r="N1" s="82"/>
      <c r="O1" s="181" t="s">
        <v>61</v>
      </c>
      <c r="P1" s="181"/>
      <c r="R1" s="84"/>
    </row>
    <row r="2" spans="1:18" s="90" customFormat="1" ht="87" x14ac:dyDescent="0.15">
      <c r="A2" s="85" t="s">
        <v>62</v>
      </c>
      <c r="B2" s="86" t="s">
        <v>63</v>
      </c>
      <c r="C2" s="85" t="s">
        <v>64</v>
      </c>
      <c r="D2" s="86" t="s">
        <v>65</v>
      </c>
      <c r="E2" s="85" t="s">
        <v>66</v>
      </c>
      <c r="F2" s="85" t="s">
        <v>67</v>
      </c>
      <c r="G2" s="85" t="s">
        <v>68</v>
      </c>
      <c r="H2" s="87" t="s">
        <v>69</v>
      </c>
      <c r="I2" s="85" t="s">
        <v>70</v>
      </c>
      <c r="J2" s="86" t="s">
        <v>71</v>
      </c>
      <c r="K2" s="88" t="s">
        <v>72</v>
      </c>
      <c r="L2" s="88" t="s">
        <v>73</v>
      </c>
      <c r="M2" s="88" t="s">
        <v>74</v>
      </c>
      <c r="N2" s="88" t="s">
        <v>75</v>
      </c>
      <c r="O2" s="85" t="s">
        <v>76</v>
      </c>
      <c r="P2" s="89" t="s">
        <v>77</v>
      </c>
      <c r="R2" s="91"/>
    </row>
    <row r="3" spans="1:18" s="83" customFormat="1" x14ac:dyDescent="0.15">
      <c r="A3" s="92"/>
      <c r="B3" s="93"/>
      <c r="C3" s="94"/>
      <c r="D3" s="95"/>
      <c r="E3" s="95"/>
      <c r="F3" s="96"/>
      <c r="G3" s="95"/>
      <c r="H3" s="95"/>
      <c r="I3" s="97"/>
      <c r="J3" s="98" t="str">
        <f t="shared" ref="J3:J12" si="0">UPPER(LEFT(G3,4))</f>
        <v/>
      </c>
      <c r="K3" s="99">
        <f>((CODE(UPPER(MID(Summary!$A$15,2,1)))-65)*10+VALUE(MID(Summary!$A$15,4,1))+(CODE(LOWER(MID(Summary!$A$15,6,1)))-97+0.5)/24)-90</f>
        <v>-25.5625</v>
      </c>
      <c r="L3" s="99">
        <f>((CODE(UPPER(MID(Summary!$A$15,1,1)))-65)*20+VALUE(MID(Summary!$A$15,3,1))*2+(CODE(LOWER(MID(Summary!$A$15,5,1)))-97+0.5)/12)-180</f>
        <v>30.708333333333343</v>
      </c>
      <c r="M3" s="99" t="e">
        <f t="shared" ref="M3:M49" si="1">IF(F2="","",((CODE(UPPER(MID(G3,2,1)))-65)*10+VALUE(MID(G3,4,1))+(CODE(LOWER(MID(G3,6,1)))-97+0.5)/24)-90)</f>
        <v>#VALUE!</v>
      </c>
      <c r="N3" s="99" t="e">
        <f t="shared" ref="N3:N49" si="2">IF(F2="","",((CODE(UPPER(MID(G3,1,1)))-65)*20+VALUE(MID(G3,3,1))*2+(CODE(LOWER(MID(G3,5,1)))-97+0.5)/12)-180)</f>
        <v>#VALUE!</v>
      </c>
      <c r="O3" s="100" t="str">
        <f t="shared" ref="O3:O49" si="3">IF(G3="","",6371*(2*ATAN2(SQRT(1-(SIN(RADIANS(M3-K3)/2)^2+COS(RADIANS(K3))*COS(RADIANS(M3))*SIN(RADIANS(N3-L3)/2)^2)),SQRT(SIN(RADIANS(M3-K3)/2)^2+COS(RADIANS(K3))*COS(RADIANS(M3))*SIN(RADIANS(N3-L3)/2)^2))))</f>
        <v/>
      </c>
      <c r="P3" s="101" t="str">
        <f t="shared" ref="P3:P49" si="4">IF(O3="","",O3*$J$1*$H$1)</f>
        <v/>
      </c>
      <c r="R3" s="84"/>
    </row>
    <row r="4" spans="1:18" x14ac:dyDescent="0.15">
      <c r="A4" s="102"/>
      <c r="B4" s="102"/>
      <c r="C4" s="103"/>
      <c r="D4" s="104"/>
      <c r="E4" s="104"/>
      <c r="F4" s="104"/>
      <c r="G4" s="104"/>
      <c r="H4" s="104"/>
      <c r="I4" s="104"/>
      <c r="J4" s="98" t="str">
        <f t="shared" si="0"/>
        <v/>
      </c>
      <c r="K4" s="99">
        <f>((CODE(UPPER(MID(Summary!$A$15,2,1)))-65)*10+VALUE(MID(Summary!$A$15,4,1))+(CODE(LOWER(MID(Summary!$A$15,6,1)))-97+0.5)/24)-90</f>
        <v>-25.5625</v>
      </c>
      <c r="L4" s="99">
        <f>((CODE(UPPER(MID(Summary!$A$15,1,1)))-65)*20+VALUE(MID(Summary!$A$15,3,1))*2+(CODE(LOWER(MID(Summary!$A$15,5,1)))-97+0.5)/12)-180</f>
        <v>30.708333333333343</v>
      </c>
      <c r="M4" s="99" t="str">
        <f t="shared" si="1"/>
        <v/>
      </c>
      <c r="N4" s="99" t="str">
        <f t="shared" si="2"/>
        <v/>
      </c>
      <c r="O4" s="100" t="str">
        <f t="shared" si="3"/>
        <v/>
      </c>
      <c r="P4" s="101" t="str">
        <f t="shared" si="4"/>
        <v/>
      </c>
      <c r="R4" s="105"/>
    </row>
    <row r="5" spans="1:18" x14ac:dyDescent="0.15">
      <c r="A5" s="102"/>
      <c r="B5" s="102"/>
      <c r="C5" s="106"/>
      <c r="D5" s="107"/>
      <c r="E5" s="104"/>
      <c r="F5" s="104"/>
      <c r="G5" s="104"/>
      <c r="H5" s="104"/>
      <c r="I5" s="107"/>
      <c r="J5" s="98" t="str">
        <f t="shared" si="0"/>
        <v/>
      </c>
      <c r="K5" s="99">
        <f>((CODE(UPPER(MID(Summary!$A$15,2,1)))-65)*10+VALUE(MID(Summary!$A$15,4,1))+(CODE(LOWER(MID(Summary!$A$15,6,1)))-97+0.5)/24)-90</f>
        <v>-25.5625</v>
      </c>
      <c r="L5" s="99">
        <f>((CODE(UPPER(MID(Summary!$A$15,1,1)))-65)*20+VALUE(MID(Summary!$A$15,3,1))*2+(CODE(LOWER(MID(Summary!$A$15,5,1)))-97+0.5)/12)-180</f>
        <v>30.708333333333343</v>
      </c>
      <c r="M5" s="99" t="str">
        <f t="shared" si="1"/>
        <v/>
      </c>
      <c r="N5" s="99" t="str">
        <f t="shared" si="2"/>
        <v/>
      </c>
      <c r="O5" s="100" t="str">
        <f t="shared" si="3"/>
        <v/>
      </c>
      <c r="P5" s="101" t="str">
        <f t="shared" si="4"/>
        <v/>
      </c>
      <c r="R5" s="105"/>
    </row>
    <row r="6" spans="1:18" x14ac:dyDescent="0.15">
      <c r="A6" s="102"/>
      <c r="B6" s="102"/>
      <c r="C6" s="106"/>
      <c r="D6" s="104"/>
      <c r="E6" s="104"/>
      <c r="F6" s="104"/>
      <c r="G6" s="104"/>
      <c r="H6" s="104"/>
      <c r="I6" s="107"/>
      <c r="J6" s="98" t="str">
        <f t="shared" si="0"/>
        <v/>
      </c>
      <c r="K6" s="99">
        <f>((CODE(UPPER(MID(Summary!$A$15,2,1)))-65)*10+VALUE(MID(Summary!$A$15,4,1))+(CODE(LOWER(MID(Summary!$A$15,6,1)))-97+0.5)/24)-90</f>
        <v>-25.5625</v>
      </c>
      <c r="L6" s="99">
        <f>((CODE(UPPER(MID(Summary!$A$15,1,1)))-65)*20+VALUE(MID(Summary!$A$15,3,1))*2+(CODE(LOWER(MID(Summary!$A$15,5,1)))-97+0.5)/12)-180</f>
        <v>30.708333333333343</v>
      </c>
      <c r="M6" s="99" t="str">
        <f t="shared" si="1"/>
        <v/>
      </c>
      <c r="N6" s="99" t="str">
        <f t="shared" si="2"/>
        <v/>
      </c>
      <c r="O6" s="100" t="str">
        <f t="shared" si="3"/>
        <v/>
      </c>
      <c r="P6" s="101" t="str">
        <f t="shared" si="4"/>
        <v/>
      </c>
      <c r="R6" s="105"/>
    </row>
    <row r="7" spans="1:18" x14ac:dyDescent="0.15">
      <c r="A7" s="102"/>
      <c r="B7" s="102"/>
      <c r="C7" s="106"/>
      <c r="D7" s="104"/>
      <c r="E7" s="104"/>
      <c r="F7" s="104"/>
      <c r="G7" s="104"/>
      <c r="H7" s="104"/>
      <c r="I7" s="107"/>
      <c r="J7" s="98" t="str">
        <f t="shared" si="0"/>
        <v/>
      </c>
      <c r="K7" s="99">
        <f>((CODE(UPPER(MID(Summary!$A$15,2,1)))-65)*10+VALUE(MID(Summary!$A$15,4,1))+(CODE(LOWER(MID(Summary!$A$15,6,1)))-97+0.5)/24)-90</f>
        <v>-25.5625</v>
      </c>
      <c r="L7" s="99">
        <f>((CODE(UPPER(MID(Summary!$A$15,1,1)))-65)*20+VALUE(MID(Summary!$A$15,3,1))*2+(CODE(LOWER(MID(Summary!$A$15,5,1)))-97+0.5)/12)-180</f>
        <v>30.708333333333343</v>
      </c>
      <c r="M7" s="99" t="str">
        <f t="shared" si="1"/>
        <v/>
      </c>
      <c r="N7" s="99" t="str">
        <f t="shared" si="2"/>
        <v/>
      </c>
      <c r="O7" s="100" t="str">
        <f t="shared" si="3"/>
        <v/>
      </c>
      <c r="P7" s="101" t="str">
        <f t="shared" si="4"/>
        <v/>
      </c>
      <c r="R7" s="105"/>
    </row>
    <row r="8" spans="1:18" x14ac:dyDescent="0.15">
      <c r="A8" s="102"/>
      <c r="B8" s="102"/>
      <c r="C8" s="106"/>
      <c r="D8" s="104"/>
      <c r="E8" s="104"/>
      <c r="F8" s="104"/>
      <c r="G8" s="104"/>
      <c r="H8" s="104"/>
      <c r="I8" s="107"/>
      <c r="J8" s="98" t="str">
        <f t="shared" si="0"/>
        <v/>
      </c>
      <c r="K8" s="99">
        <f>((CODE(UPPER(MID(Summary!$A$15,2,1)))-65)*10+VALUE(MID(Summary!$A$15,4,1))+(CODE(LOWER(MID(Summary!$A$15,6,1)))-97+0.5)/24)-90</f>
        <v>-25.5625</v>
      </c>
      <c r="L8" s="99">
        <f>((CODE(UPPER(MID(Summary!$A$15,1,1)))-65)*20+VALUE(MID(Summary!$A$15,3,1))*2+(CODE(LOWER(MID(Summary!$A$15,5,1)))-97+0.5)/12)-180</f>
        <v>30.708333333333343</v>
      </c>
      <c r="M8" s="99" t="str">
        <f t="shared" si="1"/>
        <v/>
      </c>
      <c r="N8" s="99" t="str">
        <f t="shared" si="2"/>
        <v/>
      </c>
      <c r="O8" s="100" t="str">
        <f t="shared" si="3"/>
        <v/>
      </c>
      <c r="P8" s="101" t="str">
        <f t="shared" si="4"/>
        <v/>
      </c>
      <c r="R8" s="105"/>
    </row>
    <row r="9" spans="1:18" x14ac:dyDescent="0.15">
      <c r="A9" s="102"/>
      <c r="B9" s="102"/>
      <c r="C9" s="106"/>
      <c r="D9" s="104"/>
      <c r="E9" s="104"/>
      <c r="F9" s="104"/>
      <c r="G9" s="104"/>
      <c r="H9" s="104"/>
      <c r="I9" s="107"/>
      <c r="J9" s="98" t="str">
        <f t="shared" si="0"/>
        <v/>
      </c>
      <c r="K9" s="99">
        <f>((CODE(UPPER(MID(Summary!$A$15,2,1)))-65)*10+VALUE(MID(Summary!$A$15,4,1))+(CODE(LOWER(MID(Summary!$A$15,6,1)))-97+0.5)/24)-90</f>
        <v>-25.5625</v>
      </c>
      <c r="L9" s="99">
        <f>((CODE(UPPER(MID(Summary!$A$15,1,1)))-65)*20+VALUE(MID(Summary!$A$15,3,1))*2+(CODE(LOWER(MID(Summary!$A$15,5,1)))-97+0.5)/12)-180</f>
        <v>30.708333333333343</v>
      </c>
      <c r="M9" s="99" t="str">
        <f t="shared" si="1"/>
        <v/>
      </c>
      <c r="N9" s="99" t="str">
        <f t="shared" si="2"/>
        <v/>
      </c>
      <c r="O9" s="100" t="str">
        <f t="shared" si="3"/>
        <v/>
      </c>
      <c r="P9" s="101" t="str">
        <f t="shared" si="4"/>
        <v/>
      </c>
      <c r="R9" s="105"/>
    </row>
    <row r="10" spans="1:18" x14ac:dyDescent="0.15">
      <c r="A10" s="102"/>
      <c r="B10" s="102"/>
      <c r="C10" s="106"/>
      <c r="D10" s="104"/>
      <c r="E10" s="104"/>
      <c r="F10" s="104"/>
      <c r="G10" s="104"/>
      <c r="H10" s="104"/>
      <c r="I10" s="107"/>
      <c r="J10" s="98" t="str">
        <f t="shared" si="0"/>
        <v/>
      </c>
      <c r="K10" s="99">
        <f>((CODE(UPPER(MID(Summary!$A$15,2,1)))-65)*10+VALUE(MID(Summary!$A$15,4,1))+(CODE(LOWER(MID(Summary!$A$15,6,1)))-97+0.5)/24)-90</f>
        <v>-25.5625</v>
      </c>
      <c r="L10" s="99">
        <f>((CODE(UPPER(MID(Summary!$A$15,1,1)))-65)*20+VALUE(MID(Summary!$A$15,3,1))*2+(CODE(LOWER(MID(Summary!$A$15,5,1)))-97+0.5)/12)-180</f>
        <v>30.708333333333343</v>
      </c>
      <c r="M10" s="99" t="str">
        <f t="shared" si="1"/>
        <v/>
      </c>
      <c r="N10" s="99" t="str">
        <f t="shared" si="2"/>
        <v/>
      </c>
      <c r="O10" s="100" t="str">
        <f t="shared" si="3"/>
        <v/>
      </c>
      <c r="P10" s="101" t="str">
        <f t="shared" si="4"/>
        <v/>
      </c>
      <c r="R10" s="105"/>
    </row>
    <row r="11" spans="1:18" x14ac:dyDescent="0.15">
      <c r="A11" s="102"/>
      <c r="B11" s="102"/>
      <c r="C11" s="106"/>
      <c r="D11" s="104"/>
      <c r="E11" s="104"/>
      <c r="F11" s="104"/>
      <c r="G11" s="104"/>
      <c r="H11" s="104"/>
      <c r="I11" s="107"/>
      <c r="J11" s="98" t="str">
        <f t="shared" si="0"/>
        <v/>
      </c>
      <c r="K11" s="99">
        <f>((CODE(UPPER(MID(Summary!$A$15,2,1)))-65)*10+VALUE(MID(Summary!$A$15,4,1))+(CODE(LOWER(MID(Summary!$A$15,6,1)))-97+0.5)/24)-90</f>
        <v>-25.5625</v>
      </c>
      <c r="L11" s="99">
        <f>((CODE(UPPER(MID(Summary!$A$15,1,1)))-65)*20+VALUE(MID(Summary!$A$15,3,1))*2+(CODE(LOWER(MID(Summary!$A$15,5,1)))-97+0.5)/12)-180</f>
        <v>30.708333333333343</v>
      </c>
      <c r="M11" s="99" t="str">
        <f t="shared" si="1"/>
        <v/>
      </c>
      <c r="N11" s="99" t="str">
        <f t="shared" si="2"/>
        <v/>
      </c>
      <c r="O11" s="100" t="str">
        <f t="shared" si="3"/>
        <v/>
      </c>
      <c r="P11" s="101" t="str">
        <f t="shared" si="4"/>
        <v/>
      </c>
      <c r="R11" s="105"/>
    </row>
    <row r="12" spans="1:18" x14ac:dyDescent="0.15">
      <c r="A12" s="102"/>
      <c r="B12" s="102"/>
      <c r="C12" s="106"/>
      <c r="D12" s="104"/>
      <c r="E12" s="104"/>
      <c r="F12" s="104"/>
      <c r="G12" s="104"/>
      <c r="H12" s="104"/>
      <c r="I12" s="107"/>
      <c r="J12" s="98" t="str">
        <f t="shared" si="0"/>
        <v/>
      </c>
      <c r="K12" s="99">
        <f>((CODE(UPPER(MID(Summary!$A$15,2,1)))-65)*10+VALUE(MID(Summary!$A$15,4,1))+(CODE(LOWER(MID(Summary!$A$15,6,1)))-97+0.5)/24)-90</f>
        <v>-25.5625</v>
      </c>
      <c r="L12" s="99">
        <f>((CODE(UPPER(MID(Summary!$A$15,1,1)))-65)*20+VALUE(MID(Summary!$A$15,3,1))*2+(CODE(LOWER(MID(Summary!$A$15,5,1)))-97+0.5)/12)-180</f>
        <v>30.708333333333343</v>
      </c>
      <c r="M12" s="99" t="str">
        <f t="shared" si="1"/>
        <v/>
      </c>
      <c r="N12" s="99" t="str">
        <f t="shared" si="2"/>
        <v/>
      </c>
      <c r="O12" s="100" t="str">
        <f t="shared" si="3"/>
        <v/>
      </c>
      <c r="P12" s="101" t="str">
        <f t="shared" si="4"/>
        <v/>
      </c>
      <c r="R12" s="105"/>
    </row>
    <row r="13" spans="1:18" x14ac:dyDescent="0.15">
      <c r="A13" s="108"/>
      <c r="B13" s="102"/>
      <c r="C13" s="103"/>
      <c r="D13" s="109"/>
      <c r="E13" s="104"/>
      <c r="F13" s="104"/>
      <c r="G13" s="104"/>
      <c r="H13" s="104"/>
      <c r="I13" s="107"/>
      <c r="J13" s="98"/>
      <c r="K13" s="99">
        <f>((CODE(UPPER(MID(Summary!$A$15,2,1)))-65)*10+VALUE(MID(Summary!$A$15,4,1))+(CODE(LOWER(MID(Summary!$A$15,6,1)))-97+0.5)/24)-90</f>
        <v>-25.5625</v>
      </c>
      <c r="L13" s="99">
        <f>((CODE(UPPER(MID(Summary!$A$15,1,1)))-65)*20+VALUE(MID(Summary!$A$15,3,1))*2+(CODE(LOWER(MID(Summary!$A$15,5,1)))-97+0.5)/12)-180</f>
        <v>30.708333333333343</v>
      </c>
      <c r="M13" s="99" t="str">
        <f t="shared" si="1"/>
        <v/>
      </c>
      <c r="N13" s="99" t="str">
        <f t="shared" si="2"/>
        <v/>
      </c>
      <c r="O13" s="100" t="str">
        <f t="shared" si="3"/>
        <v/>
      </c>
      <c r="P13" s="101" t="str">
        <f t="shared" si="4"/>
        <v/>
      </c>
      <c r="R13" s="105"/>
    </row>
    <row r="14" spans="1:18" x14ac:dyDescent="0.15">
      <c r="A14" s="110"/>
      <c r="B14" s="102"/>
      <c r="C14" s="106"/>
      <c r="D14" s="104"/>
      <c r="E14" s="104"/>
      <c r="F14" s="104"/>
      <c r="G14" s="104"/>
      <c r="H14" s="104"/>
      <c r="I14" s="104"/>
      <c r="J14" s="98" t="str">
        <f t="shared" ref="J14:J49" si="5">UPPER(LEFT(G14,4))</f>
        <v/>
      </c>
      <c r="K14" s="99">
        <f>((CODE(UPPER(MID(Summary!$A$15,2,1)))-65)*10+VALUE(MID(Summary!$A$15,4,1))+(CODE(LOWER(MID(Summary!$A$15,6,1)))-97+0.5)/24)-90</f>
        <v>-25.5625</v>
      </c>
      <c r="L14" s="99">
        <f>((CODE(UPPER(MID(Summary!$A$15,1,1)))-65)*20+VALUE(MID(Summary!$A$15,3,1))*2+(CODE(LOWER(MID(Summary!$A$15,5,1)))-97+0.5)/12)-180</f>
        <v>30.708333333333343</v>
      </c>
      <c r="M14" s="99" t="str">
        <f t="shared" si="1"/>
        <v/>
      </c>
      <c r="N14" s="99" t="str">
        <f t="shared" si="2"/>
        <v/>
      </c>
      <c r="O14" s="100" t="str">
        <f t="shared" si="3"/>
        <v/>
      </c>
      <c r="P14" s="101" t="str">
        <f t="shared" si="4"/>
        <v/>
      </c>
      <c r="R14" s="105"/>
    </row>
    <row r="15" spans="1:18" x14ac:dyDescent="0.15">
      <c r="A15" s="102"/>
      <c r="B15" s="102"/>
      <c r="C15" s="106"/>
      <c r="D15" s="104"/>
      <c r="E15" s="104"/>
      <c r="F15" s="104"/>
      <c r="G15" s="104"/>
      <c r="H15" s="104"/>
      <c r="I15" s="107"/>
      <c r="J15" s="98" t="str">
        <f t="shared" si="5"/>
        <v/>
      </c>
      <c r="K15" s="99">
        <f>((CODE(UPPER(MID(Summary!$A$15,2,1)))-65)*10+VALUE(MID(Summary!$A$15,4,1))+(CODE(LOWER(MID(Summary!$A$15,6,1)))-97+0.5)/24)-90</f>
        <v>-25.5625</v>
      </c>
      <c r="L15" s="99">
        <f>((CODE(UPPER(MID(Summary!$A$15,1,1)))-65)*20+VALUE(MID(Summary!$A$15,3,1))*2+(CODE(LOWER(MID(Summary!$A$15,5,1)))-97+0.5)/12)-180</f>
        <v>30.708333333333343</v>
      </c>
      <c r="M15" s="99" t="str">
        <f t="shared" si="1"/>
        <v/>
      </c>
      <c r="N15" s="99" t="str">
        <f t="shared" si="2"/>
        <v/>
      </c>
      <c r="O15" s="100" t="str">
        <f t="shared" si="3"/>
        <v/>
      </c>
      <c r="P15" s="101" t="str">
        <f t="shared" si="4"/>
        <v/>
      </c>
      <c r="R15" s="105"/>
    </row>
    <row r="16" spans="1:18" x14ac:dyDescent="0.15">
      <c r="A16" s="102"/>
      <c r="B16" s="102"/>
      <c r="C16" s="106"/>
      <c r="D16" s="104"/>
      <c r="E16" s="104"/>
      <c r="F16" s="104"/>
      <c r="G16" s="104"/>
      <c r="H16" s="104"/>
      <c r="I16" s="107"/>
      <c r="J16" s="98" t="str">
        <f t="shared" si="5"/>
        <v/>
      </c>
      <c r="K16" s="99">
        <f>((CODE(UPPER(MID(Summary!$A$15,2,1)))-65)*10+VALUE(MID(Summary!$A$15,4,1))+(CODE(LOWER(MID(Summary!$A$15,6,1)))-97+0.5)/24)-90</f>
        <v>-25.5625</v>
      </c>
      <c r="L16" s="99">
        <f>((CODE(UPPER(MID(Summary!$A$15,1,1)))-65)*20+VALUE(MID(Summary!$A$15,3,1))*2+(CODE(LOWER(MID(Summary!$A$15,5,1)))-97+0.5)/12)-180</f>
        <v>30.708333333333343</v>
      </c>
      <c r="M16" s="99" t="str">
        <f t="shared" si="1"/>
        <v/>
      </c>
      <c r="N16" s="99" t="str">
        <f t="shared" si="2"/>
        <v/>
      </c>
      <c r="O16" s="100" t="str">
        <f t="shared" si="3"/>
        <v/>
      </c>
      <c r="P16" s="101" t="str">
        <f t="shared" si="4"/>
        <v/>
      </c>
      <c r="R16" s="105"/>
    </row>
    <row r="17" spans="1:18" x14ac:dyDescent="0.15">
      <c r="A17" s="111"/>
      <c r="B17" s="102"/>
      <c r="C17" s="106"/>
      <c r="D17" s="104"/>
      <c r="E17" s="104"/>
      <c r="F17" s="104"/>
      <c r="G17" s="104"/>
      <c r="H17" s="104"/>
      <c r="I17" s="107"/>
      <c r="J17" s="98" t="str">
        <f t="shared" si="5"/>
        <v/>
      </c>
      <c r="K17" s="99">
        <f>((CODE(UPPER(MID(Summary!$A$15,2,1)))-65)*10+VALUE(MID(Summary!$A$15,4,1))+(CODE(LOWER(MID(Summary!$A$15,6,1)))-97+0.5)/24)-90</f>
        <v>-25.5625</v>
      </c>
      <c r="L17" s="99">
        <f>((CODE(UPPER(MID(Summary!$A$15,1,1)))-65)*20+VALUE(MID(Summary!$A$15,3,1))*2+(CODE(LOWER(MID(Summary!$A$15,5,1)))-97+0.5)/12)-180</f>
        <v>30.708333333333343</v>
      </c>
      <c r="M17" s="99" t="str">
        <f t="shared" si="1"/>
        <v/>
      </c>
      <c r="N17" s="99" t="str">
        <f t="shared" si="2"/>
        <v/>
      </c>
      <c r="O17" s="100" t="str">
        <f t="shared" si="3"/>
        <v/>
      </c>
      <c r="P17" s="101" t="str">
        <f t="shared" si="4"/>
        <v/>
      </c>
      <c r="R17" s="105"/>
    </row>
    <row r="18" spans="1:18" x14ac:dyDescent="0.15">
      <c r="A18" s="108"/>
      <c r="B18" s="102"/>
      <c r="C18" s="106"/>
      <c r="D18" s="104"/>
      <c r="E18" s="104"/>
      <c r="F18" s="104"/>
      <c r="G18" s="104"/>
      <c r="H18" s="104"/>
      <c r="I18" s="104"/>
      <c r="J18" s="98" t="str">
        <f t="shared" si="5"/>
        <v/>
      </c>
      <c r="K18" s="99">
        <f>((CODE(UPPER(MID(Summary!$A$15,2,1)))-65)*10+VALUE(MID(Summary!$A$15,4,1))+(CODE(LOWER(MID(Summary!$A$15,6,1)))-97+0.5)/24)-90</f>
        <v>-25.5625</v>
      </c>
      <c r="L18" s="99">
        <f>((CODE(UPPER(MID(Summary!$A$15,1,1)))-65)*20+VALUE(MID(Summary!$A$15,3,1))*2+(CODE(LOWER(MID(Summary!$A$15,5,1)))-97+0.5)/12)-180</f>
        <v>30.708333333333343</v>
      </c>
      <c r="M18" s="99" t="str">
        <f t="shared" si="1"/>
        <v/>
      </c>
      <c r="N18" s="99" t="str">
        <f t="shared" si="2"/>
        <v/>
      </c>
      <c r="O18" s="100" t="str">
        <f t="shared" si="3"/>
        <v/>
      </c>
      <c r="P18" s="101" t="str">
        <f t="shared" si="4"/>
        <v/>
      </c>
      <c r="R18" s="105"/>
    </row>
    <row r="19" spans="1:18" x14ac:dyDescent="0.15">
      <c r="A19" s="111"/>
      <c r="B19" s="102"/>
      <c r="C19" s="106"/>
      <c r="D19" s="104"/>
      <c r="E19" s="104"/>
      <c r="F19" s="104"/>
      <c r="G19" s="104"/>
      <c r="H19" s="104"/>
      <c r="I19" s="104"/>
      <c r="J19" s="98" t="str">
        <f t="shared" si="5"/>
        <v/>
      </c>
      <c r="K19" s="99">
        <f>((CODE(UPPER(MID(Summary!$A$15,2,1)))-65)*10+VALUE(MID(Summary!$A$15,4,1))+(CODE(LOWER(MID(Summary!$A$15,6,1)))-97+0.5)/24)-90</f>
        <v>-25.5625</v>
      </c>
      <c r="L19" s="99">
        <f>((CODE(UPPER(MID(Summary!$A$15,1,1)))-65)*20+VALUE(MID(Summary!$A$15,3,1))*2+(CODE(LOWER(MID(Summary!$A$15,5,1)))-97+0.5)/12)-180</f>
        <v>30.708333333333343</v>
      </c>
      <c r="M19" s="99" t="str">
        <f t="shared" si="1"/>
        <v/>
      </c>
      <c r="N19" s="99" t="str">
        <f t="shared" si="2"/>
        <v/>
      </c>
      <c r="O19" s="100" t="str">
        <f t="shared" si="3"/>
        <v/>
      </c>
      <c r="P19" s="101" t="str">
        <f t="shared" si="4"/>
        <v/>
      </c>
      <c r="R19" s="105"/>
    </row>
    <row r="20" spans="1:18" x14ac:dyDescent="0.15">
      <c r="A20" s="102"/>
      <c r="B20" s="102"/>
      <c r="C20" s="106"/>
      <c r="D20" s="104"/>
      <c r="E20" s="104"/>
      <c r="F20" s="104"/>
      <c r="G20" s="104"/>
      <c r="H20" s="104"/>
      <c r="I20" s="104"/>
      <c r="J20" s="98" t="str">
        <f t="shared" si="5"/>
        <v/>
      </c>
      <c r="K20" s="99">
        <f>((CODE(UPPER(MID(Summary!$A$15,2,1)))-65)*10+VALUE(MID(Summary!$A$15,4,1))+(CODE(LOWER(MID(Summary!$A$15,6,1)))-97+0.5)/24)-90</f>
        <v>-25.5625</v>
      </c>
      <c r="L20" s="99">
        <f>((CODE(UPPER(MID(Summary!$A$15,1,1)))-65)*20+VALUE(MID(Summary!$A$15,3,1))*2+(CODE(LOWER(MID(Summary!$A$15,5,1)))-97+0.5)/12)-180</f>
        <v>30.708333333333343</v>
      </c>
      <c r="M20" s="99" t="str">
        <f t="shared" si="1"/>
        <v/>
      </c>
      <c r="N20" s="99" t="str">
        <f t="shared" si="2"/>
        <v/>
      </c>
      <c r="O20" s="100" t="str">
        <f t="shared" si="3"/>
        <v/>
      </c>
      <c r="P20" s="101" t="str">
        <f t="shared" si="4"/>
        <v/>
      </c>
      <c r="R20" s="105"/>
    </row>
    <row r="21" spans="1:18" x14ac:dyDescent="0.15">
      <c r="A21" s="102"/>
      <c r="B21" s="102"/>
      <c r="C21" s="106"/>
      <c r="D21" s="104"/>
      <c r="E21" s="104"/>
      <c r="F21" s="104"/>
      <c r="G21" s="104"/>
      <c r="H21" s="104"/>
      <c r="I21" s="104"/>
      <c r="J21" s="98" t="str">
        <f t="shared" si="5"/>
        <v/>
      </c>
      <c r="K21" s="99">
        <f>((CODE(UPPER(MID(Summary!$A$15,2,1)))-65)*10+VALUE(MID(Summary!$A$15,4,1))+(CODE(LOWER(MID(Summary!$A$15,6,1)))-97+0.5)/24)-90</f>
        <v>-25.5625</v>
      </c>
      <c r="L21" s="99">
        <f>((CODE(UPPER(MID(Summary!$A$15,1,1)))-65)*20+VALUE(MID(Summary!$A$15,3,1))*2+(CODE(LOWER(MID(Summary!$A$15,5,1)))-97+0.5)/12)-180</f>
        <v>30.708333333333343</v>
      </c>
      <c r="M21" s="99" t="str">
        <f t="shared" si="1"/>
        <v/>
      </c>
      <c r="N21" s="99" t="str">
        <f t="shared" si="2"/>
        <v/>
      </c>
      <c r="O21" s="100" t="str">
        <f t="shared" si="3"/>
        <v/>
      </c>
      <c r="P21" s="101" t="str">
        <f t="shared" si="4"/>
        <v/>
      </c>
      <c r="R21" s="105"/>
    </row>
    <row r="22" spans="1:18" x14ac:dyDescent="0.15">
      <c r="A22" s="102"/>
      <c r="B22" s="102"/>
      <c r="C22" s="106"/>
      <c r="D22" s="104"/>
      <c r="E22" s="104"/>
      <c r="F22" s="104"/>
      <c r="G22" s="104"/>
      <c r="H22" s="104"/>
      <c r="I22" s="104"/>
      <c r="J22" s="98" t="str">
        <f t="shared" si="5"/>
        <v/>
      </c>
      <c r="K22" s="99">
        <f>((CODE(UPPER(MID(Summary!$A$15,2,1)))-65)*10+VALUE(MID(Summary!$A$15,4,1))+(CODE(LOWER(MID(Summary!$A$15,6,1)))-97+0.5)/24)-90</f>
        <v>-25.5625</v>
      </c>
      <c r="L22" s="99">
        <f>((CODE(UPPER(MID(Summary!$A$15,1,1)))-65)*20+VALUE(MID(Summary!$A$15,3,1))*2+(CODE(LOWER(MID(Summary!$A$15,5,1)))-97+0.5)/12)-180</f>
        <v>30.708333333333343</v>
      </c>
      <c r="M22" s="99" t="str">
        <f t="shared" si="1"/>
        <v/>
      </c>
      <c r="N22" s="99" t="str">
        <f t="shared" si="2"/>
        <v/>
      </c>
      <c r="O22" s="100" t="str">
        <f t="shared" si="3"/>
        <v/>
      </c>
      <c r="P22" s="101" t="str">
        <f t="shared" si="4"/>
        <v/>
      </c>
      <c r="R22" s="105"/>
    </row>
    <row r="23" spans="1:18" x14ac:dyDescent="0.15">
      <c r="A23" s="102"/>
      <c r="B23" s="102"/>
      <c r="C23" s="106"/>
      <c r="D23" s="104"/>
      <c r="E23" s="104"/>
      <c r="F23" s="104"/>
      <c r="G23" s="104"/>
      <c r="H23" s="104"/>
      <c r="I23" s="104"/>
      <c r="J23" s="98" t="str">
        <f t="shared" si="5"/>
        <v/>
      </c>
      <c r="K23" s="99">
        <f>((CODE(UPPER(MID(Summary!$A$15,2,1)))-65)*10+VALUE(MID(Summary!$A$15,4,1))+(CODE(LOWER(MID(Summary!$A$15,6,1)))-97+0.5)/24)-90</f>
        <v>-25.5625</v>
      </c>
      <c r="L23" s="99">
        <f>((CODE(UPPER(MID(Summary!$A$15,1,1)))-65)*20+VALUE(MID(Summary!$A$15,3,1))*2+(CODE(LOWER(MID(Summary!$A$15,5,1)))-97+0.5)/12)-180</f>
        <v>30.708333333333343</v>
      </c>
      <c r="M23" s="99" t="str">
        <f t="shared" si="1"/>
        <v/>
      </c>
      <c r="N23" s="99" t="str">
        <f t="shared" si="2"/>
        <v/>
      </c>
      <c r="O23" s="100" t="str">
        <f t="shared" si="3"/>
        <v/>
      </c>
      <c r="P23" s="101" t="str">
        <f t="shared" si="4"/>
        <v/>
      </c>
      <c r="R23" s="105"/>
    </row>
    <row r="24" spans="1:18" x14ac:dyDescent="0.15">
      <c r="A24" s="102"/>
      <c r="B24" s="102"/>
      <c r="C24" s="106"/>
      <c r="D24" s="104"/>
      <c r="E24" s="104"/>
      <c r="F24" s="104"/>
      <c r="G24" s="104"/>
      <c r="H24" s="104"/>
      <c r="I24" s="104"/>
      <c r="J24" s="98" t="str">
        <f t="shared" si="5"/>
        <v/>
      </c>
      <c r="K24" s="99">
        <f>((CODE(UPPER(MID(Summary!$A$15,2,1)))-65)*10+VALUE(MID(Summary!$A$15,4,1))+(CODE(LOWER(MID(Summary!$A$15,6,1)))-97+0.5)/24)-90</f>
        <v>-25.5625</v>
      </c>
      <c r="L24" s="99">
        <f>((CODE(UPPER(MID(Summary!$A$15,1,1)))-65)*20+VALUE(MID(Summary!$A$15,3,1))*2+(CODE(LOWER(MID(Summary!$A$15,5,1)))-97+0.5)/12)-180</f>
        <v>30.708333333333343</v>
      </c>
      <c r="M24" s="99" t="str">
        <f t="shared" si="1"/>
        <v/>
      </c>
      <c r="N24" s="99" t="str">
        <f t="shared" si="2"/>
        <v/>
      </c>
      <c r="O24" s="100" t="str">
        <f t="shared" si="3"/>
        <v/>
      </c>
      <c r="P24" s="101" t="str">
        <f t="shared" si="4"/>
        <v/>
      </c>
      <c r="R24" s="105"/>
    </row>
    <row r="25" spans="1:18" s="113" customFormat="1" x14ac:dyDescent="0.15">
      <c r="A25" s="112"/>
      <c r="B25" s="102"/>
      <c r="C25" s="103"/>
      <c r="D25" s="104"/>
      <c r="E25" s="104"/>
      <c r="F25" s="104"/>
      <c r="G25" s="104"/>
      <c r="H25" s="104"/>
      <c r="I25" s="104"/>
      <c r="J25" s="98" t="str">
        <f t="shared" si="5"/>
        <v/>
      </c>
      <c r="K25" s="99">
        <f>((CODE(UPPER(MID(Summary!$A$15,2,1)))-65)*10+VALUE(MID(Summary!$A$15,4,1))+(CODE(LOWER(MID(Summary!$A$15,6,1)))-97+0.5)/24)-90</f>
        <v>-25.5625</v>
      </c>
      <c r="L25" s="99">
        <f>((CODE(UPPER(MID(Summary!$A$15,1,1)))-65)*20+VALUE(MID(Summary!$A$15,3,1))*2+(CODE(LOWER(MID(Summary!$A$15,5,1)))-97+0.5)/12)-180</f>
        <v>30.708333333333343</v>
      </c>
      <c r="M25" s="99" t="str">
        <f t="shared" si="1"/>
        <v/>
      </c>
      <c r="N25" s="99" t="str">
        <f t="shared" si="2"/>
        <v/>
      </c>
      <c r="O25" s="100" t="str">
        <f t="shared" si="3"/>
        <v/>
      </c>
      <c r="P25" s="101" t="str">
        <f t="shared" si="4"/>
        <v/>
      </c>
      <c r="R25" s="105"/>
    </row>
    <row r="26" spans="1:18" x14ac:dyDescent="0.15">
      <c r="A26" s="110"/>
      <c r="B26" s="102"/>
      <c r="C26" s="103"/>
      <c r="D26" s="104"/>
      <c r="E26" s="104"/>
      <c r="F26" s="104"/>
      <c r="G26" s="104"/>
      <c r="H26" s="104"/>
      <c r="I26" s="104"/>
      <c r="J26" s="114" t="str">
        <f t="shared" si="5"/>
        <v/>
      </c>
      <c r="K26" s="99">
        <f>((CODE(UPPER(MID(Summary!$A$15,2,1)))-65)*10+VALUE(MID(Summary!$A$15,4,1))+(CODE(LOWER(MID(Summary!$A$15,6,1)))-97+0.5)/24)-90</f>
        <v>-25.5625</v>
      </c>
      <c r="L26" s="99">
        <f>((CODE(UPPER(MID(Summary!$A$15,1,1)))-65)*20+VALUE(MID(Summary!$A$15,3,1))*2+(CODE(LOWER(MID(Summary!$A$15,5,1)))-97+0.5)/12)-180</f>
        <v>30.708333333333343</v>
      </c>
      <c r="M26" s="99" t="str">
        <f t="shared" si="1"/>
        <v/>
      </c>
      <c r="N26" s="99" t="str">
        <f t="shared" si="2"/>
        <v/>
      </c>
      <c r="O26" s="100" t="str">
        <f t="shared" si="3"/>
        <v/>
      </c>
      <c r="P26" s="101" t="str">
        <f t="shared" si="4"/>
        <v/>
      </c>
      <c r="Q26" s="83"/>
      <c r="R26" s="105"/>
    </row>
    <row r="27" spans="1:18" x14ac:dyDescent="0.15">
      <c r="A27" s="102"/>
      <c r="B27" s="102"/>
      <c r="C27" s="103"/>
      <c r="D27" s="104"/>
      <c r="E27" s="104"/>
      <c r="F27" s="104"/>
      <c r="G27" s="104"/>
      <c r="H27" s="104"/>
      <c r="I27" s="104"/>
      <c r="J27" s="98" t="str">
        <f t="shared" si="5"/>
        <v/>
      </c>
      <c r="K27" s="99">
        <f>((CODE(UPPER(MID(Summary!$A$15,2,1)))-65)*10+VALUE(MID(Summary!$A$15,4,1))+(CODE(LOWER(MID(Summary!$A$15,6,1)))-97+0.5)/24)-90</f>
        <v>-25.5625</v>
      </c>
      <c r="L27" s="99">
        <f>((CODE(UPPER(MID(Summary!$A$15,1,1)))-65)*20+VALUE(MID(Summary!$A$15,3,1))*2+(CODE(LOWER(MID(Summary!$A$15,5,1)))-97+0.5)/12)-180</f>
        <v>30.708333333333343</v>
      </c>
      <c r="M27" s="99" t="str">
        <f t="shared" si="1"/>
        <v/>
      </c>
      <c r="N27" s="99" t="str">
        <f t="shared" si="2"/>
        <v/>
      </c>
      <c r="O27" s="100" t="str">
        <f t="shared" si="3"/>
        <v/>
      </c>
      <c r="P27" s="101" t="str">
        <f t="shared" si="4"/>
        <v/>
      </c>
      <c r="R27" s="105"/>
    </row>
    <row r="28" spans="1:18" x14ac:dyDescent="0.15">
      <c r="A28" s="110"/>
      <c r="B28" s="102"/>
      <c r="C28" s="106"/>
      <c r="D28" s="104"/>
      <c r="E28" s="104"/>
      <c r="F28" s="104"/>
      <c r="G28" s="104"/>
      <c r="H28" s="104"/>
      <c r="I28" s="104"/>
      <c r="J28" s="98" t="str">
        <f t="shared" si="5"/>
        <v/>
      </c>
      <c r="K28" s="99">
        <f>((CODE(UPPER(MID(Summary!$A$15,2,1)))-65)*10+VALUE(MID(Summary!$A$15,4,1))+(CODE(LOWER(MID(Summary!$A$15,6,1)))-97+0.5)/24)-90</f>
        <v>-25.5625</v>
      </c>
      <c r="L28" s="99">
        <f>((CODE(UPPER(MID(Summary!$A$15,1,1)))-65)*20+VALUE(MID(Summary!$A$15,3,1))*2+(CODE(LOWER(MID(Summary!$A$15,5,1)))-97+0.5)/12)-180</f>
        <v>30.708333333333343</v>
      </c>
      <c r="M28" s="99" t="str">
        <f t="shared" si="1"/>
        <v/>
      </c>
      <c r="N28" s="99" t="str">
        <f t="shared" si="2"/>
        <v/>
      </c>
      <c r="O28" s="100" t="str">
        <f t="shared" si="3"/>
        <v/>
      </c>
      <c r="P28" s="101" t="str">
        <f t="shared" si="4"/>
        <v/>
      </c>
      <c r="R28" s="105"/>
    </row>
    <row r="29" spans="1:18" x14ac:dyDescent="0.15">
      <c r="A29" s="102"/>
      <c r="B29" s="102"/>
      <c r="C29" s="106"/>
      <c r="D29" s="104"/>
      <c r="E29" s="104"/>
      <c r="F29" s="104"/>
      <c r="G29" s="104"/>
      <c r="H29" s="104"/>
      <c r="I29" s="104"/>
      <c r="J29" s="98" t="str">
        <f t="shared" si="5"/>
        <v/>
      </c>
      <c r="K29" s="99">
        <f>((CODE(UPPER(MID(Summary!$A$15,2,1)))-65)*10+VALUE(MID(Summary!$A$15,4,1))+(CODE(LOWER(MID(Summary!$A$15,6,1)))-97+0.5)/24)-90</f>
        <v>-25.5625</v>
      </c>
      <c r="L29" s="99">
        <f>((CODE(UPPER(MID(Summary!$A$15,1,1)))-65)*20+VALUE(MID(Summary!$A$15,3,1))*2+(CODE(LOWER(MID(Summary!$A$15,5,1)))-97+0.5)/12)-180</f>
        <v>30.708333333333343</v>
      </c>
      <c r="M29" s="99" t="str">
        <f t="shared" si="1"/>
        <v/>
      </c>
      <c r="N29" s="99" t="str">
        <f t="shared" si="2"/>
        <v/>
      </c>
      <c r="O29" s="100" t="str">
        <f t="shared" si="3"/>
        <v/>
      </c>
      <c r="P29" s="101" t="str">
        <f t="shared" si="4"/>
        <v/>
      </c>
      <c r="R29" s="105"/>
    </row>
    <row r="30" spans="1:18" x14ac:dyDescent="0.15">
      <c r="A30" s="102"/>
      <c r="B30" s="102"/>
      <c r="C30" s="106"/>
      <c r="D30" s="104"/>
      <c r="E30" s="104"/>
      <c r="F30" s="104"/>
      <c r="G30" s="104"/>
      <c r="H30" s="104"/>
      <c r="I30" s="104"/>
      <c r="J30" s="98" t="str">
        <f t="shared" si="5"/>
        <v/>
      </c>
      <c r="K30" s="99">
        <f>((CODE(UPPER(MID(Summary!$A$15,2,1)))-65)*10+VALUE(MID(Summary!$A$15,4,1))+(CODE(LOWER(MID(Summary!$A$15,6,1)))-97+0.5)/24)-90</f>
        <v>-25.5625</v>
      </c>
      <c r="L30" s="99">
        <f>((CODE(UPPER(MID(Summary!$A$15,1,1)))-65)*20+VALUE(MID(Summary!$A$15,3,1))*2+(CODE(LOWER(MID(Summary!$A$15,5,1)))-97+0.5)/12)-180</f>
        <v>30.708333333333343</v>
      </c>
      <c r="M30" s="99" t="str">
        <f t="shared" si="1"/>
        <v/>
      </c>
      <c r="N30" s="99" t="str">
        <f t="shared" si="2"/>
        <v/>
      </c>
      <c r="O30" s="100" t="str">
        <f t="shared" si="3"/>
        <v/>
      </c>
      <c r="P30" s="101" t="str">
        <f t="shared" si="4"/>
        <v/>
      </c>
      <c r="R30" s="105"/>
    </row>
    <row r="31" spans="1:18" x14ac:dyDescent="0.15">
      <c r="A31" s="102"/>
      <c r="B31" s="102"/>
      <c r="C31" s="106"/>
      <c r="D31" s="104"/>
      <c r="E31" s="104"/>
      <c r="F31" s="104"/>
      <c r="G31" s="104"/>
      <c r="H31" s="104"/>
      <c r="I31" s="104"/>
      <c r="J31" s="98" t="str">
        <f t="shared" si="5"/>
        <v/>
      </c>
      <c r="K31" s="99">
        <f>((CODE(UPPER(MID(Summary!$A$15,2,1)))-65)*10+VALUE(MID(Summary!$A$15,4,1))+(CODE(LOWER(MID(Summary!$A$15,6,1)))-97+0.5)/24)-90</f>
        <v>-25.5625</v>
      </c>
      <c r="L31" s="99">
        <f>((CODE(UPPER(MID(Summary!$A$15,1,1)))-65)*20+VALUE(MID(Summary!$A$15,3,1))*2+(CODE(LOWER(MID(Summary!$A$15,5,1)))-97+0.5)/12)-180</f>
        <v>30.708333333333343</v>
      </c>
      <c r="M31" s="99" t="str">
        <f t="shared" si="1"/>
        <v/>
      </c>
      <c r="N31" s="99" t="str">
        <f t="shared" si="2"/>
        <v/>
      </c>
      <c r="O31" s="100" t="str">
        <f t="shared" si="3"/>
        <v/>
      </c>
      <c r="P31" s="101" t="str">
        <f t="shared" si="4"/>
        <v/>
      </c>
      <c r="R31" s="105"/>
    </row>
    <row r="32" spans="1:18" x14ac:dyDescent="0.15">
      <c r="A32" s="102"/>
      <c r="B32" s="102"/>
      <c r="C32" s="106"/>
      <c r="D32" s="104"/>
      <c r="E32" s="104"/>
      <c r="F32" s="104"/>
      <c r="G32" s="104"/>
      <c r="H32" s="104"/>
      <c r="I32" s="104"/>
      <c r="J32" s="98" t="str">
        <f t="shared" si="5"/>
        <v/>
      </c>
      <c r="K32" s="99">
        <f>((CODE(UPPER(MID(Summary!$A$15,2,1)))-65)*10+VALUE(MID(Summary!$A$15,4,1))+(CODE(LOWER(MID(Summary!$A$15,6,1)))-97+0.5)/24)-90</f>
        <v>-25.5625</v>
      </c>
      <c r="L32" s="99">
        <f>((CODE(UPPER(MID(Summary!$A$15,1,1)))-65)*20+VALUE(MID(Summary!$A$15,3,1))*2+(CODE(LOWER(MID(Summary!$A$15,5,1)))-97+0.5)/12)-180</f>
        <v>30.708333333333343</v>
      </c>
      <c r="M32" s="99" t="str">
        <f t="shared" si="1"/>
        <v/>
      </c>
      <c r="N32" s="99" t="str">
        <f t="shared" si="2"/>
        <v/>
      </c>
      <c r="O32" s="100" t="str">
        <f t="shared" si="3"/>
        <v/>
      </c>
      <c r="P32" s="101" t="str">
        <f t="shared" si="4"/>
        <v/>
      </c>
      <c r="R32" s="105"/>
    </row>
    <row r="33" spans="1:18" x14ac:dyDescent="0.15">
      <c r="A33" s="102"/>
      <c r="B33" s="102"/>
      <c r="C33" s="106"/>
      <c r="D33" s="104"/>
      <c r="E33" s="104"/>
      <c r="F33" s="104"/>
      <c r="G33" s="104"/>
      <c r="H33" s="104"/>
      <c r="I33" s="104"/>
      <c r="J33" s="98" t="str">
        <f t="shared" si="5"/>
        <v/>
      </c>
      <c r="K33" s="99">
        <f>((CODE(UPPER(MID(Summary!$A$15,2,1)))-65)*10+VALUE(MID(Summary!$A$15,4,1))+(CODE(LOWER(MID(Summary!$A$15,6,1)))-97+0.5)/24)-90</f>
        <v>-25.5625</v>
      </c>
      <c r="L33" s="99">
        <f>((CODE(UPPER(MID(Summary!$A$15,1,1)))-65)*20+VALUE(MID(Summary!$A$15,3,1))*2+(CODE(LOWER(MID(Summary!$A$15,5,1)))-97+0.5)/12)-180</f>
        <v>30.708333333333343</v>
      </c>
      <c r="M33" s="99" t="str">
        <f t="shared" si="1"/>
        <v/>
      </c>
      <c r="N33" s="99" t="str">
        <f t="shared" si="2"/>
        <v/>
      </c>
      <c r="O33" s="100" t="str">
        <f t="shared" si="3"/>
        <v/>
      </c>
      <c r="P33" s="101" t="str">
        <f t="shared" si="4"/>
        <v/>
      </c>
      <c r="R33" s="105"/>
    </row>
    <row r="34" spans="1:18" x14ac:dyDescent="0.15">
      <c r="A34" s="102"/>
      <c r="B34" s="102"/>
      <c r="C34" s="106"/>
      <c r="D34" s="104"/>
      <c r="E34" s="104"/>
      <c r="F34" s="104"/>
      <c r="G34" s="104"/>
      <c r="H34" s="104"/>
      <c r="I34" s="104"/>
      <c r="J34" s="98" t="str">
        <f t="shared" si="5"/>
        <v/>
      </c>
      <c r="K34" s="99">
        <f>((CODE(UPPER(MID(Summary!$A$15,2,1)))-65)*10+VALUE(MID(Summary!$A$15,4,1))+(CODE(LOWER(MID(Summary!$A$15,6,1)))-97+0.5)/24)-90</f>
        <v>-25.5625</v>
      </c>
      <c r="L34" s="99">
        <f>((CODE(UPPER(MID(Summary!$A$15,1,1)))-65)*20+VALUE(MID(Summary!$A$15,3,1))*2+(CODE(LOWER(MID(Summary!$A$15,5,1)))-97+0.5)/12)-180</f>
        <v>30.708333333333343</v>
      </c>
      <c r="M34" s="99" t="str">
        <f t="shared" si="1"/>
        <v/>
      </c>
      <c r="N34" s="99" t="str">
        <f t="shared" si="2"/>
        <v/>
      </c>
      <c r="O34" s="100" t="str">
        <f t="shared" si="3"/>
        <v/>
      </c>
      <c r="P34" s="101" t="str">
        <f t="shared" si="4"/>
        <v/>
      </c>
      <c r="R34" s="105"/>
    </row>
    <row r="35" spans="1:18" x14ac:dyDescent="0.15">
      <c r="A35" s="102"/>
      <c r="B35" s="102"/>
      <c r="C35" s="106"/>
      <c r="D35" s="104"/>
      <c r="E35" s="104"/>
      <c r="F35" s="104"/>
      <c r="G35" s="104"/>
      <c r="H35" s="104"/>
      <c r="I35" s="104"/>
      <c r="J35" s="98" t="str">
        <f t="shared" si="5"/>
        <v/>
      </c>
      <c r="K35" s="99">
        <f>((CODE(UPPER(MID(Summary!$A$15,2,1)))-65)*10+VALUE(MID(Summary!$A$15,4,1))+(CODE(LOWER(MID(Summary!$A$15,6,1)))-97+0.5)/24)-90</f>
        <v>-25.5625</v>
      </c>
      <c r="L35" s="99">
        <f>((CODE(UPPER(MID(Summary!$A$15,1,1)))-65)*20+VALUE(MID(Summary!$A$15,3,1))*2+(CODE(LOWER(MID(Summary!$A$15,5,1)))-97+0.5)/12)-180</f>
        <v>30.708333333333343</v>
      </c>
      <c r="M35" s="99" t="str">
        <f t="shared" si="1"/>
        <v/>
      </c>
      <c r="N35" s="99" t="str">
        <f t="shared" si="2"/>
        <v/>
      </c>
      <c r="O35" s="100" t="str">
        <f t="shared" si="3"/>
        <v/>
      </c>
      <c r="P35" s="101" t="str">
        <f t="shared" si="4"/>
        <v/>
      </c>
      <c r="R35" s="105"/>
    </row>
    <row r="36" spans="1:18" x14ac:dyDescent="0.15">
      <c r="A36" s="102"/>
      <c r="B36" s="102"/>
      <c r="C36" s="106"/>
      <c r="D36" s="104"/>
      <c r="E36" s="104"/>
      <c r="F36" s="104"/>
      <c r="G36" s="104"/>
      <c r="H36" s="104"/>
      <c r="I36" s="104"/>
      <c r="J36" s="98" t="str">
        <f t="shared" si="5"/>
        <v/>
      </c>
      <c r="K36" s="99">
        <f>((CODE(UPPER(MID(Summary!$A$15,2,1)))-65)*10+VALUE(MID(Summary!$A$15,4,1))+(CODE(LOWER(MID(Summary!$A$15,6,1)))-97+0.5)/24)-90</f>
        <v>-25.5625</v>
      </c>
      <c r="L36" s="99">
        <f>((CODE(UPPER(MID(Summary!$A$15,1,1)))-65)*20+VALUE(MID(Summary!$A$15,3,1))*2+(CODE(LOWER(MID(Summary!$A$15,5,1)))-97+0.5)/12)-180</f>
        <v>30.708333333333343</v>
      </c>
      <c r="M36" s="99" t="str">
        <f t="shared" si="1"/>
        <v/>
      </c>
      <c r="N36" s="99" t="str">
        <f t="shared" si="2"/>
        <v/>
      </c>
      <c r="O36" s="100" t="str">
        <f t="shared" si="3"/>
        <v/>
      </c>
      <c r="P36" s="101" t="str">
        <f t="shared" si="4"/>
        <v/>
      </c>
      <c r="R36" s="105"/>
    </row>
    <row r="37" spans="1:18" x14ac:dyDescent="0.15">
      <c r="A37" s="102"/>
      <c r="B37" s="102"/>
      <c r="C37" s="106"/>
      <c r="D37" s="104"/>
      <c r="E37" s="104"/>
      <c r="F37" s="104"/>
      <c r="G37" s="104"/>
      <c r="H37" s="104"/>
      <c r="I37" s="104"/>
      <c r="J37" s="98" t="str">
        <f t="shared" si="5"/>
        <v/>
      </c>
      <c r="K37" s="99">
        <f>((CODE(UPPER(MID(Summary!$A$15,2,1)))-65)*10+VALUE(MID(Summary!$A$15,4,1))+(CODE(LOWER(MID(Summary!$A$15,6,1)))-97+0.5)/24)-90</f>
        <v>-25.5625</v>
      </c>
      <c r="L37" s="99">
        <f>((CODE(UPPER(MID(Summary!$A$15,1,1)))-65)*20+VALUE(MID(Summary!$A$15,3,1))*2+(CODE(LOWER(MID(Summary!$A$15,5,1)))-97+0.5)/12)-180</f>
        <v>30.708333333333343</v>
      </c>
      <c r="M37" s="99" t="str">
        <f t="shared" si="1"/>
        <v/>
      </c>
      <c r="N37" s="99" t="str">
        <f t="shared" si="2"/>
        <v/>
      </c>
      <c r="O37" s="100" t="str">
        <f t="shared" si="3"/>
        <v/>
      </c>
      <c r="P37" s="101" t="str">
        <f t="shared" si="4"/>
        <v/>
      </c>
      <c r="R37" s="105"/>
    </row>
    <row r="38" spans="1:18" x14ac:dyDescent="0.15">
      <c r="A38" s="102"/>
      <c r="B38" s="102"/>
      <c r="C38" s="106"/>
      <c r="D38" s="104"/>
      <c r="E38" s="104"/>
      <c r="F38" s="104"/>
      <c r="G38" s="104"/>
      <c r="H38" s="104"/>
      <c r="I38" s="104"/>
      <c r="J38" s="98" t="str">
        <f t="shared" si="5"/>
        <v/>
      </c>
      <c r="K38" s="99">
        <f>((CODE(UPPER(MID(Summary!$A$15,2,1)))-65)*10+VALUE(MID(Summary!$A$15,4,1))+(CODE(LOWER(MID(Summary!$A$15,6,1)))-97+0.5)/24)-90</f>
        <v>-25.5625</v>
      </c>
      <c r="L38" s="99">
        <f>((CODE(UPPER(MID(Summary!$A$15,1,1)))-65)*20+VALUE(MID(Summary!$A$15,3,1))*2+(CODE(LOWER(MID(Summary!$A$15,5,1)))-97+0.5)/12)-180</f>
        <v>30.708333333333343</v>
      </c>
      <c r="M38" s="99" t="str">
        <f t="shared" si="1"/>
        <v/>
      </c>
      <c r="N38" s="99" t="str">
        <f t="shared" si="2"/>
        <v/>
      </c>
      <c r="O38" s="100" t="str">
        <f t="shared" si="3"/>
        <v/>
      </c>
      <c r="P38" s="101" t="str">
        <f t="shared" si="4"/>
        <v/>
      </c>
      <c r="R38" s="105"/>
    </row>
    <row r="39" spans="1:18" x14ac:dyDescent="0.15">
      <c r="A39" s="102"/>
      <c r="B39" s="102"/>
      <c r="C39" s="106"/>
      <c r="D39" s="104"/>
      <c r="E39" s="104"/>
      <c r="F39" s="104"/>
      <c r="G39" s="104"/>
      <c r="H39" s="104"/>
      <c r="I39" s="104"/>
      <c r="J39" s="98" t="str">
        <f t="shared" si="5"/>
        <v/>
      </c>
      <c r="K39" s="99">
        <f>((CODE(UPPER(MID(Summary!$A$15,2,1)))-65)*10+VALUE(MID(Summary!$A$15,4,1))+(CODE(LOWER(MID(Summary!$A$15,6,1)))-97+0.5)/24)-90</f>
        <v>-25.5625</v>
      </c>
      <c r="L39" s="99">
        <f>((CODE(UPPER(MID(Summary!$A$15,1,1)))-65)*20+VALUE(MID(Summary!$A$15,3,1))*2+(CODE(LOWER(MID(Summary!$A$15,5,1)))-97+0.5)/12)-180</f>
        <v>30.708333333333343</v>
      </c>
      <c r="M39" s="99" t="str">
        <f t="shared" si="1"/>
        <v/>
      </c>
      <c r="N39" s="99" t="str">
        <f t="shared" si="2"/>
        <v/>
      </c>
      <c r="O39" s="100" t="str">
        <f t="shared" si="3"/>
        <v/>
      </c>
      <c r="P39" s="101" t="str">
        <f t="shared" si="4"/>
        <v/>
      </c>
      <c r="R39" s="105"/>
    </row>
    <row r="40" spans="1:18" x14ac:dyDescent="0.15">
      <c r="A40" s="102"/>
      <c r="B40" s="102"/>
      <c r="C40" s="106"/>
      <c r="D40" s="104"/>
      <c r="E40" s="104"/>
      <c r="F40" s="104"/>
      <c r="G40" s="104"/>
      <c r="H40" s="104"/>
      <c r="I40" s="104"/>
      <c r="J40" s="98" t="str">
        <f t="shared" si="5"/>
        <v/>
      </c>
      <c r="K40" s="99">
        <f>((CODE(UPPER(MID(Summary!$A$15,2,1)))-65)*10+VALUE(MID(Summary!$A$15,4,1))+(CODE(LOWER(MID(Summary!$A$15,6,1)))-97+0.5)/24)-90</f>
        <v>-25.5625</v>
      </c>
      <c r="L40" s="99">
        <f>((CODE(UPPER(MID(Summary!$A$15,1,1)))-65)*20+VALUE(MID(Summary!$A$15,3,1))*2+(CODE(LOWER(MID(Summary!$A$15,5,1)))-97+0.5)/12)-180</f>
        <v>30.708333333333343</v>
      </c>
      <c r="M40" s="99" t="str">
        <f t="shared" si="1"/>
        <v/>
      </c>
      <c r="N40" s="99" t="str">
        <f t="shared" si="2"/>
        <v/>
      </c>
      <c r="O40" s="100" t="str">
        <f t="shared" si="3"/>
        <v/>
      </c>
      <c r="P40" s="101" t="str">
        <f t="shared" si="4"/>
        <v/>
      </c>
      <c r="R40" s="105"/>
    </row>
    <row r="41" spans="1:18" x14ac:dyDescent="0.15">
      <c r="A41" s="102"/>
      <c r="B41" s="102"/>
      <c r="C41" s="106"/>
      <c r="D41" s="104"/>
      <c r="E41" s="104"/>
      <c r="F41" s="104"/>
      <c r="G41" s="104"/>
      <c r="H41" s="104"/>
      <c r="I41" s="104"/>
      <c r="J41" s="98" t="str">
        <f t="shared" si="5"/>
        <v/>
      </c>
      <c r="K41" s="99">
        <f>((CODE(UPPER(MID(Summary!$A$15,2,1)))-65)*10+VALUE(MID(Summary!$A$15,4,1))+(CODE(LOWER(MID(Summary!$A$15,6,1)))-97+0.5)/24)-90</f>
        <v>-25.5625</v>
      </c>
      <c r="L41" s="99">
        <f>((CODE(UPPER(MID(Summary!$A$15,1,1)))-65)*20+VALUE(MID(Summary!$A$15,3,1))*2+(CODE(LOWER(MID(Summary!$A$15,5,1)))-97+0.5)/12)-180</f>
        <v>30.708333333333343</v>
      </c>
      <c r="M41" s="99" t="str">
        <f t="shared" si="1"/>
        <v/>
      </c>
      <c r="N41" s="99" t="str">
        <f t="shared" si="2"/>
        <v/>
      </c>
      <c r="O41" s="100" t="str">
        <f t="shared" si="3"/>
        <v/>
      </c>
      <c r="P41" s="101" t="str">
        <f t="shared" si="4"/>
        <v/>
      </c>
      <c r="R41" s="105"/>
    </row>
    <row r="42" spans="1:18" x14ac:dyDescent="0.15">
      <c r="A42" s="102"/>
      <c r="B42" s="102"/>
      <c r="C42" s="106"/>
      <c r="D42" s="104"/>
      <c r="E42" s="104"/>
      <c r="F42" s="104"/>
      <c r="G42" s="104"/>
      <c r="H42" s="104"/>
      <c r="I42" s="104"/>
      <c r="J42" s="98" t="str">
        <f t="shared" si="5"/>
        <v/>
      </c>
      <c r="K42" s="99">
        <f>((CODE(UPPER(MID(Summary!$A$15,2,1)))-65)*10+VALUE(MID(Summary!$A$15,4,1))+(CODE(LOWER(MID(Summary!$A$15,6,1)))-97+0.5)/24)-90</f>
        <v>-25.5625</v>
      </c>
      <c r="L42" s="99">
        <f>((CODE(UPPER(MID(Summary!$A$15,1,1)))-65)*20+VALUE(MID(Summary!$A$15,3,1))*2+(CODE(LOWER(MID(Summary!$A$15,5,1)))-97+0.5)/12)-180</f>
        <v>30.708333333333343</v>
      </c>
      <c r="M42" s="99" t="str">
        <f t="shared" si="1"/>
        <v/>
      </c>
      <c r="N42" s="99" t="str">
        <f t="shared" si="2"/>
        <v/>
      </c>
      <c r="O42" s="100" t="str">
        <f t="shared" si="3"/>
        <v/>
      </c>
      <c r="P42" s="101" t="str">
        <f t="shared" si="4"/>
        <v/>
      </c>
      <c r="R42" s="105"/>
    </row>
    <row r="43" spans="1:18" x14ac:dyDescent="0.15">
      <c r="A43" s="102"/>
      <c r="B43" s="102"/>
      <c r="C43" s="106"/>
      <c r="D43" s="104"/>
      <c r="E43" s="104"/>
      <c r="F43" s="104"/>
      <c r="G43" s="104"/>
      <c r="H43" s="104"/>
      <c r="I43" s="104"/>
      <c r="J43" s="98" t="str">
        <f t="shared" si="5"/>
        <v/>
      </c>
      <c r="K43" s="99">
        <f>((CODE(UPPER(MID(Summary!$A$15,2,1)))-65)*10+VALUE(MID(Summary!$A$15,4,1))+(CODE(LOWER(MID(Summary!$A$15,6,1)))-97+0.5)/24)-90</f>
        <v>-25.5625</v>
      </c>
      <c r="L43" s="99">
        <f>((CODE(UPPER(MID(Summary!$A$15,1,1)))-65)*20+VALUE(MID(Summary!$A$15,3,1))*2+(CODE(LOWER(MID(Summary!$A$15,5,1)))-97+0.5)/12)-180</f>
        <v>30.708333333333343</v>
      </c>
      <c r="M43" s="99" t="str">
        <f t="shared" si="1"/>
        <v/>
      </c>
      <c r="N43" s="99" t="str">
        <f t="shared" si="2"/>
        <v/>
      </c>
      <c r="O43" s="100" t="str">
        <f t="shared" si="3"/>
        <v/>
      </c>
      <c r="P43" s="101" t="str">
        <f t="shared" si="4"/>
        <v/>
      </c>
      <c r="R43" s="105"/>
    </row>
    <row r="44" spans="1:18" x14ac:dyDescent="0.15">
      <c r="A44" s="102"/>
      <c r="B44" s="102"/>
      <c r="C44" s="106"/>
      <c r="D44" s="104"/>
      <c r="E44" s="104"/>
      <c r="F44" s="104"/>
      <c r="G44" s="104"/>
      <c r="H44" s="104"/>
      <c r="I44" s="104"/>
      <c r="J44" s="98" t="str">
        <f t="shared" si="5"/>
        <v/>
      </c>
      <c r="K44" s="99">
        <f>((CODE(UPPER(MID(Summary!$A$15,2,1)))-65)*10+VALUE(MID(Summary!$A$15,4,1))+(CODE(LOWER(MID(Summary!$A$15,6,1)))-97+0.5)/24)-90</f>
        <v>-25.5625</v>
      </c>
      <c r="L44" s="99">
        <f>((CODE(UPPER(MID(Summary!$A$15,1,1)))-65)*20+VALUE(MID(Summary!$A$15,3,1))*2+(CODE(LOWER(MID(Summary!$A$15,5,1)))-97+0.5)/12)-180</f>
        <v>30.708333333333343</v>
      </c>
      <c r="M44" s="99" t="str">
        <f t="shared" si="1"/>
        <v/>
      </c>
      <c r="N44" s="99" t="str">
        <f t="shared" si="2"/>
        <v/>
      </c>
      <c r="O44" s="100" t="str">
        <f t="shared" si="3"/>
        <v/>
      </c>
      <c r="P44" s="101" t="str">
        <f t="shared" si="4"/>
        <v/>
      </c>
      <c r="R44" s="105"/>
    </row>
    <row r="45" spans="1:18" x14ac:dyDescent="0.15">
      <c r="A45" s="102"/>
      <c r="B45" s="102"/>
      <c r="C45" s="106"/>
      <c r="D45" s="104"/>
      <c r="E45" s="104"/>
      <c r="F45" s="104"/>
      <c r="G45" s="104"/>
      <c r="H45" s="104"/>
      <c r="I45" s="104"/>
      <c r="J45" s="98" t="str">
        <f t="shared" si="5"/>
        <v/>
      </c>
      <c r="K45" s="99">
        <f>((CODE(UPPER(MID(Summary!$A$15,2,1)))-65)*10+VALUE(MID(Summary!$A$15,4,1))+(CODE(LOWER(MID(Summary!$A$15,6,1)))-97+0.5)/24)-90</f>
        <v>-25.5625</v>
      </c>
      <c r="L45" s="99">
        <f>((CODE(UPPER(MID(Summary!$A$15,1,1)))-65)*20+VALUE(MID(Summary!$A$15,3,1))*2+(CODE(LOWER(MID(Summary!$A$15,5,1)))-97+0.5)/12)-180</f>
        <v>30.708333333333343</v>
      </c>
      <c r="M45" s="99" t="str">
        <f t="shared" si="1"/>
        <v/>
      </c>
      <c r="N45" s="99" t="str">
        <f t="shared" si="2"/>
        <v/>
      </c>
      <c r="O45" s="100" t="str">
        <f t="shared" si="3"/>
        <v/>
      </c>
      <c r="P45" s="101" t="str">
        <f t="shared" si="4"/>
        <v/>
      </c>
      <c r="R45" s="105"/>
    </row>
    <row r="46" spans="1:18" x14ac:dyDescent="0.15">
      <c r="A46" s="102"/>
      <c r="B46" s="102"/>
      <c r="C46" s="106"/>
      <c r="D46" s="104"/>
      <c r="E46" s="104"/>
      <c r="F46" s="104"/>
      <c r="G46" s="104"/>
      <c r="H46" s="104"/>
      <c r="I46" s="104"/>
      <c r="J46" s="98" t="str">
        <f t="shared" si="5"/>
        <v/>
      </c>
      <c r="K46" s="99">
        <f>((CODE(UPPER(MID(Summary!$A$15,2,1)))-65)*10+VALUE(MID(Summary!$A$15,4,1))+(CODE(LOWER(MID(Summary!$A$15,6,1)))-97+0.5)/24)-90</f>
        <v>-25.5625</v>
      </c>
      <c r="L46" s="99">
        <f>((CODE(UPPER(MID(Summary!$A$15,1,1)))-65)*20+VALUE(MID(Summary!$A$15,3,1))*2+(CODE(LOWER(MID(Summary!$A$15,5,1)))-97+0.5)/12)-180</f>
        <v>30.708333333333343</v>
      </c>
      <c r="M46" s="99" t="str">
        <f t="shared" si="1"/>
        <v/>
      </c>
      <c r="N46" s="99" t="str">
        <f t="shared" si="2"/>
        <v/>
      </c>
      <c r="O46" s="100" t="str">
        <f t="shared" si="3"/>
        <v/>
      </c>
      <c r="P46" s="101" t="str">
        <f t="shared" si="4"/>
        <v/>
      </c>
      <c r="R46" s="105"/>
    </row>
    <row r="47" spans="1:18" x14ac:dyDescent="0.15">
      <c r="A47" s="102"/>
      <c r="B47" s="102"/>
      <c r="C47" s="106"/>
      <c r="D47" s="104"/>
      <c r="E47" s="104"/>
      <c r="F47" s="104"/>
      <c r="G47" s="104"/>
      <c r="H47" s="104"/>
      <c r="I47" s="104"/>
      <c r="J47" s="98" t="str">
        <f t="shared" si="5"/>
        <v/>
      </c>
      <c r="K47" s="99">
        <f>((CODE(UPPER(MID(Summary!$A$15,2,1)))-65)*10+VALUE(MID(Summary!$A$15,4,1))+(CODE(LOWER(MID(Summary!$A$15,6,1)))-97+0.5)/24)-90</f>
        <v>-25.5625</v>
      </c>
      <c r="L47" s="99">
        <f>((CODE(UPPER(MID(Summary!$A$15,1,1)))-65)*20+VALUE(MID(Summary!$A$15,3,1))*2+(CODE(LOWER(MID(Summary!$A$15,5,1)))-97+0.5)/12)-180</f>
        <v>30.708333333333343</v>
      </c>
      <c r="M47" s="99" t="str">
        <f t="shared" si="1"/>
        <v/>
      </c>
      <c r="N47" s="99" t="str">
        <f t="shared" si="2"/>
        <v/>
      </c>
      <c r="O47" s="100" t="str">
        <f t="shared" si="3"/>
        <v/>
      </c>
      <c r="P47" s="101" t="str">
        <f t="shared" si="4"/>
        <v/>
      </c>
      <c r="R47" s="105"/>
    </row>
    <row r="48" spans="1:18" x14ac:dyDescent="0.15">
      <c r="A48" s="102"/>
      <c r="B48" s="102"/>
      <c r="C48" s="103"/>
      <c r="D48" s="104"/>
      <c r="E48" s="104"/>
      <c r="F48" s="104"/>
      <c r="G48" s="104"/>
      <c r="H48" s="104"/>
      <c r="I48" s="104"/>
      <c r="J48" s="98" t="str">
        <f t="shared" si="5"/>
        <v/>
      </c>
      <c r="K48" s="99">
        <f>((CODE(UPPER(MID(Summary!$A$15,2,1)))-65)*10+VALUE(MID(Summary!$A$15,4,1))+(CODE(LOWER(MID(Summary!$A$15,6,1)))-97+0.5)/24)-90</f>
        <v>-25.5625</v>
      </c>
      <c r="L48" s="99">
        <f>((CODE(UPPER(MID(Summary!$A$15,1,1)))-65)*20+VALUE(MID(Summary!$A$15,3,1))*2+(CODE(LOWER(MID(Summary!$A$15,5,1)))-97+0.5)/12)-180</f>
        <v>30.708333333333343</v>
      </c>
      <c r="M48" s="99" t="str">
        <f t="shared" si="1"/>
        <v/>
      </c>
      <c r="N48" s="99" t="str">
        <f t="shared" si="2"/>
        <v/>
      </c>
      <c r="O48" s="100" t="str">
        <f t="shared" si="3"/>
        <v/>
      </c>
      <c r="P48" s="101" t="str">
        <f t="shared" si="4"/>
        <v/>
      </c>
      <c r="R48" s="105"/>
    </row>
    <row r="49" spans="1:18" x14ac:dyDescent="0.15">
      <c r="A49" s="102"/>
      <c r="B49" s="115"/>
      <c r="C49" s="116"/>
      <c r="D49" s="117"/>
      <c r="E49" s="117"/>
      <c r="F49" s="117"/>
      <c r="G49" s="117"/>
      <c r="H49" s="117"/>
      <c r="I49" s="117"/>
      <c r="J49" s="98" t="str">
        <f t="shared" si="5"/>
        <v/>
      </c>
      <c r="K49" s="99">
        <f>((CODE(UPPER(MID(Summary!$A$15,2,1)))-65)*10+VALUE(MID(Summary!$A$15,4,1))+(CODE(LOWER(MID(Summary!$A$15,6,1)))-97+0.5)/24)-90</f>
        <v>-25.5625</v>
      </c>
      <c r="L49" s="99">
        <f>((CODE(UPPER(MID(Summary!$A$15,1,1)))-65)*20+VALUE(MID(Summary!$A$15,3,1))*2+(CODE(LOWER(MID(Summary!$A$15,5,1)))-97+0.5)/12)-180</f>
        <v>30.708333333333343</v>
      </c>
      <c r="M49" s="99" t="str">
        <f t="shared" si="1"/>
        <v/>
      </c>
      <c r="N49" s="99" t="str">
        <f t="shared" si="2"/>
        <v/>
      </c>
      <c r="O49" s="100" t="str">
        <f t="shared" si="3"/>
        <v/>
      </c>
      <c r="P49" s="101" t="str">
        <f t="shared" si="4"/>
        <v/>
      </c>
      <c r="R49" s="105"/>
    </row>
    <row r="50" spans="1:18" s="125" customFormat="1" ht="16" x14ac:dyDescent="0.15">
      <c r="A50" s="80" t="s">
        <v>78</v>
      </c>
      <c r="B50" s="81">
        <f>COUNT(B3:B49)</f>
        <v>0</v>
      </c>
      <c r="C50" s="118"/>
      <c r="D50" s="119"/>
      <c r="E50" s="119"/>
      <c r="F50" s="119"/>
      <c r="G50" s="120"/>
      <c r="H50" s="120"/>
      <c r="I50" s="121"/>
      <c r="J50" s="122">
        <f>SUMPRODUCT((grid2&lt;&gt;"")/COUNTIF(grid2,grid2&amp;""))</f>
        <v>0</v>
      </c>
      <c r="K50" s="122"/>
      <c r="L50" s="122"/>
      <c r="M50" s="122"/>
      <c r="N50" s="122"/>
      <c r="O50" s="123" t="e">
        <f>LARGE(O3:O49,1)</f>
        <v>#NUM!</v>
      </c>
      <c r="P50" s="124">
        <f>SUM(P3:P49)</f>
        <v>0</v>
      </c>
      <c r="R50" s="126"/>
    </row>
    <row r="51" spans="1:18" x14ac:dyDescent="0.15">
      <c r="D51" s="113"/>
      <c r="E51" s="113"/>
      <c r="F51" s="113"/>
      <c r="G51" s="83"/>
      <c r="H51" s="83"/>
      <c r="I51" s="113"/>
      <c r="J51" s="113"/>
      <c r="K51" s="113"/>
      <c r="L51" s="113"/>
      <c r="M51" s="113"/>
      <c r="N51" s="113"/>
      <c r="O51" s="113"/>
      <c r="R51" s="105"/>
    </row>
    <row r="52" spans="1:18" x14ac:dyDescent="0.15">
      <c r="D52" s="113"/>
      <c r="E52" s="113"/>
      <c r="F52" s="113"/>
      <c r="G52" s="83"/>
      <c r="H52" s="83"/>
      <c r="I52" s="113"/>
      <c r="J52" s="113"/>
      <c r="K52" s="113"/>
      <c r="L52" s="113"/>
      <c r="M52" s="113"/>
      <c r="N52" s="113"/>
      <c r="O52" s="113"/>
      <c r="R52" s="105"/>
    </row>
    <row r="53" spans="1:18" x14ac:dyDescent="0.15">
      <c r="D53" s="113"/>
      <c r="E53" s="113"/>
      <c r="F53" s="113"/>
      <c r="G53" s="83"/>
      <c r="H53" s="83"/>
      <c r="I53" s="113"/>
      <c r="J53" s="113"/>
      <c r="K53" s="113"/>
      <c r="L53" s="113"/>
      <c r="M53" s="113"/>
      <c r="N53" s="113"/>
      <c r="O53" s="113"/>
      <c r="R53" s="105"/>
    </row>
    <row r="54" spans="1:18" x14ac:dyDescent="0.15">
      <c r="D54" s="113"/>
      <c r="E54" s="113"/>
      <c r="F54" s="113"/>
      <c r="G54" s="83"/>
      <c r="H54" s="83"/>
      <c r="I54" s="113"/>
      <c r="J54" s="113"/>
      <c r="K54" s="113"/>
      <c r="L54" s="113"/>
      <c r="M54" s="113"/>
      <c r="N54" s="113"/>
      <c r="O54" s="113"/>
      <c r="R54" s="105"/>
    </row>
    <row r="55" spans="1:18" x14ac:dyDescent="0.15">
      <c r="D55" s="113"/>
      <c r="E55" s="113"/>
      <c r="F55" s="113"/>
      <c r="G55" s="83"/>
      <c r="H55" s="83"/>
      <c r="I55" s="113"/>
      <c r="J55" s="113"/>
      <c r="K55" s="113"/>
      <c r="L55" s="113"/>
      <c r="M55" s="113"/>
      <c r="N55" s="113"/>
      <c r="O55" s="113"/>
      <c r="R55" s="105"/>
    </row>
    <row r="56" spans="1:18" x14ac:dyDescent="0.15">
      <c r="D56" s="113"/>
      <c r="E56" s="113"/>
      <c r="F56" s="113"/>
      <c r="G56" s="83"/>
      <c r="H56" s="83"/>
      <c r="I56" s="113"/>
      <c r="J56" s="113"/>
      <c r="K56" s="113"/>
      <c r="L56" s="113"/>
      <c r="M56" s="113"/>
      <c r="N56" s="113"/>
      <c r="O56" s="113"/>
      <c r="R56" s="105"/>
    </row>
    <row r="57" spans="1:18" x14ac:dyDescent="0.15">
      <c r="D57" s="113"/>
      <c r="E57" s="113"/>
      <c r="F57" s="113"/>
      <c r="G57" s="83"/>
      <c r="H57" s="83"/>
      <c r="I57" s="113"/>
      <c r="J57" s="113"/>
      <c r="K57" s="113"/>
      <c r="L57" s="113"/>
      <c r="M57" s="113"/>
      <c r="N57" s="113"/>
      <c r="O57" s="113"/>
      <c r="R57" s="105"/>
    </row>
    <row r="58" spans="1:18" x14ac:dyDescent="0.15">
      <c r="D58" s="113"/>
      <c r="E58" s="113"/>
      <c r="F58" s="113"/>
      <c r="G58" s="83"/>
      <c r="H58" s="83"/>
      <c r="I58" s="113"/>
      <c r="J58" s="113"/>
      <c r="K58" s="113"/>
      <c r="L58" s="113"/>
      <c r="M58" s="113"/>
      <c r="N58" s="113"/>
      <c r="O58" s="113"/>
      <c r="R58" s="105"/>
    </row>
    <row r="59" spans="1:18" x14ac:dyDescent="0.15">
      <c r="D59" s="113"/>
      <c r="E59" s="113"/>
      <c r="F59" s="113"/>
      <c r="G59" s="83"/>
      <c r="H59" s="83"/>
      <c r="I59" s="113"/>
      <c r="J59" s="113"/>
      <c r="K59" s="113"/>
      <c r="L59" s="113"/>
      <c r="M59" s="113"/>
      <c r="N59" s="113"/>
      <c r="O59" s="113"/>
      <c r="R59" s="105"/>
    </row>
    <row r="60" spans="1:18" x14ac:dyDescent="0.15">
      <c r="D60" s="113"/>
      <c r="E60" s="113"/>
      <c r="F60" s="113"/>
      <c r="G60" s="83"/>
      <c r="H60" s="83"/>
      <c r="I60" s="113"/>
      <c r="J60" s="113"/>
      <c r="K60" s="113"/>
      <c r="L60" s="113"/>
      <c r="M60" s="113"/>
      <c r="N60" s="113"/>
      <c r="O60" s="113"/>
      <c r="R60" s="105"/>
    </row>
    <row r="61" spans="1:18" x14ac:dyDescent="0.15">
      <c r="D61" s="113"/>
      <c r="E61" s="113"/>
      <c r="F61" s="113"/>
      <c r="G61" s="83"/>
      <c r="H61" s="83"/>
      <c r="I61" s="113"/>
      <c r="J61" s="113"/>
      <c r="K61" s="113"/>
      <c r="L61" s="113"/>
      <c r="M61" s="113"/>
      <c r="N61" s="113"/>
      <c r="O61" s="113"/>
      <c r="R61" s="105"/>
    </row>
    <row r="62" spans="1:18" x14ac:dyDescent="0.15">
      <c r="D62" s="113"/>
      <c r="E62" s="113"/>
      <c r="F62" s="113"/>
      <c r="G62" s="83"/>
      <c r="H62" s="83"/>
      <c r="I62" s="113"/>
      <c r="J62" s="113"/>
      <c r="K62" s="113"/>
      <c r="L62" s="113"/>
      <c r="M62" s="113"/>
      <c r="N62" s="113"/>
      <c r="O62" s="113"/>
      <c r="R62" s="105"/>
    </row>
  </sheetData>
  <sheetProtection sheet="1" objects="1" scenarios="1" sort="0"/>
  <mergeCells count="2">
    <mergeCell ref="A1:F1"/>
    <mergeCell ref="O1:P1"/>
  </mergeCells>
  <conditionalFormatting sqref="D3:D10 D12:D49">
    <cfRule type="duplicateValues" dxfId="11" priority="5"/>
  </conditionalFormatting>
  <conditionalFormatting sqref="D11">
    <cfRule type="duplicateValues" dxfId="10" priority="4"/>
  </conditionalFormatting>
  <conditionalFormatting sqref="O3:O49">
    <cfRule type="top10" dxfId="9" priority="2" rank="1"/>
  </conditionalFormatting>
  <conditionalFormatting sqref="P3:P49">
    <cfRule type="top10" dxfId="8" priority="3" rank="1"/>
  </conditionalFormatting>
  <pageMargins left="0.15763888888888899" right="0.15763888888888899" top="0.39374999999999999" bottom="0.39374999999999999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5"/>
  <sheetViews>
    <sheetView zoomScaleNormal="100" workbookViewId="0">
      <selection activeCell="G48" sqref="G48"/>
    </sheetView>
  </sheetViews>
  <sheetFormatPr baseColWidth="10" defaultColWidth="8.83203125" defaultRowHeight="13" x14ac:dyDescent="0.15"/>
  <cols>
    <col min="1" max="10" width="13.6640625" customWidth="1"/>
    <col min="11" max="14" width="13.6640625" hidden="1" customWidth="1"/>
    <col min="15" max="15" width="13.6640625" customWidth="1"/>
    <col min="16" max="16" width="13.6640625" style="75" customWidth="1"/>
    <col min="17" max="17" width="15.1640625" style="113" customWidth="1"/>
  </cols>
  <sheetData>
    <row r="1" spans="1:17" ht="36.75" customHeight="1" x14ac:dyDescent="0.2">
      <c r="A1" s="182" t="s">
        <v>79</v>
      </c>
      <c r="B1" s="182"/>
      <c r="C1" s="182"/>
      <c r="D1" s="182"/>
      <c r="E1" s="182"/>
      <c r="F1" s="182"/>
      <c r="G1" s="127" t="s">
        <v>59</v>
      </c>
      <c r="H1" s="79">
        <f>J25</f>
        <v>0</v>
      </c>
      <c r="I1" s="80" t="s">
        <v>60</v>
      </c>
      <c r="J1" s="81">
        <v>1</v>
      </c>
      <c r="K1" s="82"/>
      <c r="L1" s="82"/>
      <c r="M1" s="82"/>
      <c r="N1" s="82"/>
      <c r="O1" s="181" t="s">
        <v>61</v>
      </c>
      <c r="P1" s="181"/>
    </row>
    <row r="2" spans="1:17" s="132" customFormat="1" ht="87" x14ac:dyDescent="0.15">
      <c r="A2" s="87" t="s">
        <v>62</v>
      </c>
      <c r="B2" s="128" t="s">
        <v>63</v>
      </c>
      <c r="C2" s="87" t="s">
        <v>64</v>
      </c>
      <c r="D2" s="128" t="s">
        <v>65</v>
      </c>
      <c r="E2" s="87" t="s">
        <v>66</v>
      </c>
      <c r="F2" s="87" t="s">
        <v>67</v>
      </c>
      <c r="G2" s="85" t="s">
        <v>68</v>
      </c>
      <c r="H2" s="86" t="s">
        <v>69</v>
      </c>
      <c r="I2" s="85" t="s">
        <v>70</v>
      </c>
      <c r="J2" s="88" t="s">
        <v>71</v>
      </c>
      <c r="K2" s="88" t="s">
        <v>72</v>
      </c>
      <c r="L2" s="88" t="s">
        <v>73</v>
      </c>
      <c r="M2" s="88" t="s">
        <v>74</v>
      </c>
      <c r="N2" s="88" t="s">
        <v>75</v>
      </c>
      <c r="O2" s="129" t="s">
        <v>76</v>
      </c>
      <c r="P2" s="130" t="s">
        <v>77</v>
      </c>
      <c r="Q2" s="131"/>
    </row>
    <row r="3" spans="1:17" x14ac:dyDescent="0.15">
      <c r="A3" s="92"/>
      <c r="B3" s="93"/>
      <c r="C3" s="94"/>
      <c r="D3" s="95"/>
      <c r="E3" s="95"/>
      <c r="F3" s="96"/>
      <c r="G3" s="95"/>
      <c r="H3" s="95"/>
      <c r="I3" s="133"/>
      <c r="J3" s="134" t="str">
        <f t="shared" ref="J3:J24" si="0">UPPER(LEFT(G3,4))</f>
        <v/>
      </c>
      <c r="K3" s="99">
        <f>((CODE(UPPER(MID(Summary!$A$15,2,1)))-65)*10+VALUE(MID(Summary!$A$15,4,1))+(CODE(LOWER(MID(Summary!$A$15,6,1)))-97+0.5)/24)-90</f>
        <v>-25.5625</v>
      </c>
      <c r="L3" s="99">
        <f>((CODE(UPPER(MID(Summary!$A$15,1,1)))-65)*20+VALUE(MID(Summary!$A$15,3,1))*2+(CODE(LOWER(MID(Summary!$A$15,5,1)))-97+0.5)/12)-180</f>
        <v>30.708333333333343</v>
      </c>
      <c r="M3" s="99" t="e">
        <f t="shared" ref="M3:M24" si="1">IF(F2="","",((CODE(UPPER(MID(G3,2,1)))-65)*10+VALUE(MID(G3,4,1))+(CODE(LOWER(MID(G3,6,1)))-97+0.5)/24)-90)</f>
        <v>#VALUE!</v>
      </c>
      <c r="N3" s="99" t="e">
        <f t="shared" ref="N3:N24" si="2">IF(F2="","",((CODE(UPPER(MID(G3,1,1)))-65)*20+VALUE(MID(G3,3,1))*2+(CODE(LOWER(MID(G3,5,1)))-97+0.5)/12)-180)</f>
        <v>#VALUE!</v>
      </c>
      <c r="O3" s="100" t="str">
        <f t="shared" ref="O3:O24" si="3">IF(G3="","",6371*(2*ATAN2(SQRT(1-(SIN(RADIANS(M3-K3)/2)^2+COS(RADIANS(K3))*COS(RADIANS(M3))*SIN(RADIANS(N3-L3)/2)^2)),SQRT(SIN(RADIANS(M3-K3)/2)^2+COS(RADIANS(K3))*COS(RADIANS(M3))*SIN(RADIANS(N3-L3)/2)^2))))</f>
        <v/>
      </c>
      <c r="P3" s="101" t="str">
        <f t="shared" ref="P3:P24" si="4">IF(O3="","",O3*$J$1*$H$1)</f>
        <v/>
      </c>
    </row>
    <row r="4" spans="1:17" x14ac:dyDescent="0.15">
      <c r="A4" s="102"/>
      <c r="B4" s="102"/>
      <c r="C4" s="103"/>
      <c r="D4" s="104"/>
      <c r="E4" s="104"/>
      <c r="F4" s="104"/>
      <c r="G4" s="104"/>
      <c r="H4" s="104"/>
      <c r="I4" s="135"/>
      <c r="J4" s="134" t="str">
        <f t="shared" si="0"/>
        <v/>
      </c>
      <c r="K4" s="99">
        <f>((CODE(UPPER(MID(Summary!$A$15,2,1)))-65)*10+VALUE(MID(Summary!$A$15,4,1))+(CODE(LOWER(MID(Summary!$A$15,6,1)))-97+0.5)/24)-90</f>
        <v>-25.5625</v>
      </c>
      <c r="L4" s="99">
        <f>((CODE(UPPER(MID(Summary!$A$15,1,1)))-65)*20+VALUE(MID(Summary!$A$15,3,1))*2+(CODE(LOWER(MID(Summary!$A$15,5,1)))-97+0.5)/12)-180</f>
        <v>30.708333333333343</v>
      </c>
      <c r="M4" s="99" t="str">
        <f t="shared" si="1"/>
        <v/>
      </c>
      <c r="N4" s="99" t="str">
        <f t="shared" si="2"/>
        <v/>
      </c>
      <c r="O4" s="100" t="str">
        <f t="shared" si="3"/>
        <v/>
      </c>
      <c r="P4" s="101" t="str">
        <f t="shared" si="4"/>
        <v/>
      </c>
    </row>
    <row r="5" spans="1:17" x14ac:dyDescent="0.15">
      <c r="A5" s="102"/>
      <c r="B5" s="102"/>
      <c r="C5" s="106"/>
      <c r="D5" s="107"/>
      <c r="E5" s="104"/>
      <c r="F5" s="104"/>
      <c r="G5" s="104"/>
      <c r="H5" s="104"/>
      <c r="I5" s="136"/>
      <c r="J5" s="134" t="str">
        <f t="shared" si="0"/>
        <v/>
      </c>
      <c r="K5" s="99">
        <f>((CODE(UPPER(MID(Summary!$A$15,2,1)))-65)*10+VALUE(MID(Summary!$A$15,4,1))+(CODE(LOWER(MID(Summary!$A$15,6,1)))-97+0.5)/24)-90</f>
        <v>-25.5625</v>
      </c>
      <c r="L5" s="99">
        <f>((CODE(UPPER(MID(Summary!$A$15,1,1)))-65)*20+VALUE(MID(Summary!$A$15,3,1))*2+(CODE(LOWER(MID(Summary!$A$15,5,1)))-97+0.5)/12)-180</f>
        <v>30.708333333333343</v>
      </c>
      <c r="M5" s="99" t="str">
        <f t="shared" si="1"/>
        <v/>
      </c>
      <c r="N5" s="99" t="str">
        <f t="shared" si="2"/>
        <v/>
      </c>
      <c r="O5" s="100" t="str">
        <f t="shared" si="3"/>
        <v/>
      </c>
      <c r="P5" s="101" t="str">
        <f t="shared" si="4"/>
        <v/>
      </c>
    </row>
    <row r="6" spans="1:17" x14ac:dyDescent="0.15">
      <c r="A6" s="137"/>
      <c r="B6" s="102"/>
      <c r="C6" s="138"/>
      <c r="D6" s="104"/>
      <c r="E6" s="104"/>
      <c r="F6" s="104"/>
      <c r="G6" s="104"/>
      <c r="H6" s="104"/>
      <c r="I6" s="136"/>
      <c r="J6" s="134" t="str">
        <f t="shared" si="0"/>
        <v/>
      </c>
      <c r="K6" s="99">
        <f>((CODE(UPPER(MID(Summary!$A$15,2,1)))-65)*10+VALUE(MID(Summary!$A$15,4,1))+(CODE(LOWER(MID(Summary!$A$15,6,1)))-97+0.5)/24)-90</f>
        <v>-25.5625</v>
      </c>
      <c r="L6" s="99">
        <f>((CODE(UPPER(MID(Summary!$A$15,1,1)))-65)*20+VALUE(MID(Summary!$A$15,3,1))*2+(CODE(LOWER(MID(Summary!$A$15,5,1)))-97+0.5)/12)-180</f>
        <v>30.708333333333343</v>
      </c>
      <c r="M6" s="99" t="str">
        <f t="shared" si="1"/>
        <v/>
      </c>
      <c r="N6" s="99" t="str">
        <f t="shared" si="2"/>
        <v/>
      </c>
      <c r="O6" s="100" t="str">
        <f t="shared" si="3"/>
        <v/>
      </c>
      <c r="P6" s="101" t="str">
        <f t="shared" si="4"/>
        <v/>
      </c>
    </row>
    <row r="7" spans="1:17" x14ac:dyDescent="0.15">
      <c r="A7" s="137"/>
      <c r="B7" s="102"/>
      <c r="C7" s="138"/>
      <c r="D7" s="104"/>
      <c r="E7" s="104"/>
      <c r="F7" s="104"/>
      <c r="G7" s="104"/>
      <c r="H7" s="104"/>
      <c r="I7" s="136"/>
      <c r="J7" s="134" t="str">
        <f t="shared" si="0"/>
        <v/>
      </c>
      <c r="K7" s="99">
        <f>((CODE(UPPER(MID(Summary!$A$15,2,1)))-65)*10+VALUE(MID(Summary!$A$15,4,1))+(CODE(LOWER(MID(Summary!$A$15,6,1)))-97+0.5)/24)-90</f>
        <v>-25.5625</v>
      </c>
      <c r="L7" s="99">
        <f>((CODE(UPPER(MID(Summary!$A$15,1,1)))-65)*20+VALUE(MID(Summary!$A$15,3,1))*2+(CODE(LOWER(MID(Summary!$A$15,5,1)))-97+0.5)/12)-180</f>
        <v>30.708333333333343</v>
      </c>
      <c r="M7" s="99" t="str">
        <f t="shared" si="1"/>
        <v/>
      </c>
      <c r="N7" s="99" t="str">
        <f t="shared" si="2"/>
        <v/>
      </c>
      <c r="O7" s="100" t="str">
        <f t="shared" si="3"/>
        <v/>
      </c>
      <c r="P7" s="101" t="str">
        <f t="shared" si="4"/>
        <v/>
      </c>
    </row>
    <row r="8" spans="1:17" x14ac:dyDescent="0.15">
      <c r="A8" s="137"/>
      <c r="B8" s="102"/>
      <c r="C8" s="138"/>
      <c r="D8" s="104"/>
      <c r="E8" s="104"/>
      <c r="F8" s="104"/>
      <c r="G8" s="104"/>
      <c r="H8" s="104"/>
      <c r="I8" s="136"/>
      <c r="J8" s="134" t="str">
        <f t="shared" si="0"/>
        <v/>
      </c>
      <c r="K8" s="99">
        <f>((CODE(UPPER(MID(Summary!$A$15,2,1)))-65)*10+VALUE(MID(Summary!$A$15,4,1))+(CODE(LOWER(MID(Summary!$A$15,6,1)))-97+0.5)/24)-90</f>
        <v>-25.5625</v>
      </c>
      <c r="L8" s="99">
        <f>((CODE(UPPER(MID(Summary!$A$15,1,1)))-65)*20+VALUE(MID(Summary!$A$15,3,1))*2+(CODE(LOWER(MID(Summary!$A$15,5,1)))-97+0.5)/12)-180</f>
        <v>30.708333333333343</v>
      </c>
      <c r="M8" s="99" t="str">
        <f t="shared" si="1"/>
        <v/>
      </c>
      <c r="N8" s="99" t="str">
        <f t="shared" si="2"/>
        <v/>
      </c>
      <c r="O8" s="100" t="str">
        <f t="shared" si="3"/>
        <v/>
      </c>
      <c r="P8" s="101" t="str">
        <f t="shared" si="4"/>
        <v/>
      </c>
    </row>
    <row r="9" spans="1:17" x14ac:dyDescent="0.15">
      <c r="A9" s="137"/>
      <c r="B9" s="102"/>
      <c r="C9" s="138"/>
      <c r="D9" s="104"/>
      <c r="E9" s="104"/>
      <c r="F9" s="104"/>
      <c r="G9" s="104"/>
      <c r="H9" s="104"/>
      <c r="I9" s="136"/>
      <c r="J9" s="134" t="str">
        <f t="shared" si="0"/>
        <v/>
      </c>
      <c r="K9" s="99">
        <f>((CODE(UPPER(MID(Summary!$A$15,2,1)))-65)*10+VALUE(MID(Summary!$A$15,4,1))+(CODE(LOWER(MID(Summary!$A$15,6,1)))-97+0.5)/24)-90</f>
        <v>-25.5625</v>
      </c>
      <c r="L9" s="99">
        <f>((CODE(UPPER(MID(Summary!$A$15,1,1)))-65)*20+VALUE(MID(Summary!$A$15,3,1))*2+(CODE(LOWER(MID(Summary!$A$15,5,1)))-97+0.5)/12)-180</f>
        <v>30.708333333333343</v>
      </c>
      <c r="M9" s="99" t="str">
        <f t="shared" si="1"/>
        <v/>
      </c>
      <c r="N9" s="99" t="str">
        <f t="shared" si="2"/>
        <v/>
      </c>
      <c r="O9" s="100" t="str">
        <f t="shared" si="3"/>
        <v/>
      </c>
      <c r="P9" s="101" t="str">
        <f t="shared" si="4"/>
        <v/>
      </c>
    </row>
    <row r="10" spans="1:17" x14ac:dyDescent="0.15">
      <c r="A10" s="137"/>
      <c r="B10" s="102"/>
      <c r="C10" s="138"/>
      <c r="D10" s="104"/>
      <c r="E10" s="104"/>
      <c r="F10" s="104"/>
      <c r="G10" s="104"/>
      <c r="H10" s="104"/>
      <c r="I10" s="136"/>
      <c r="J10" s="134" t="str">
        <f t="shared" si="0"/>
        <v/>
      </c>
      <c r="K10" s="99">
        <f>((CODE(UPPER(MID(Summary!$A$15,2,1)))-65)*10+VALUE(MID(Summary!$A$15,4,1))+(CODE(LOWER(MID(Summary!$A$15,6,1)))-97+0.5)/24)-90</f>
        <v>-25.5625</v>
      </c>
      <c r="L10" s="99">
        <f>((CODE(UPPER(MID(Summary!$A$15,1,1)))-65)*20+VALUE(MID(Summary!$A$15,3,1))*2+(CODE(LOWER(MID(Summary!$A$15,5,1)))-97+0.5)/12)-180</f>
        <v>30.708333333333343</v>
      </c>
      <c r="M10" s="99" t="str">
        <f t="shared" si="1"/>
        <v/>
      </c>
      <c r="N10" s="99" t="str">
        <f t="shared" si="2"/>
        <v/>
      </c>
      <c r="O10" s="100" t="str">
        <f t="shared" si="3"/>
        <v/>
      </c>
      <c r="P10" s="101" t="str">
        <f t="shared" si="4"/>
        <v/>
      </c>
    </row>
    <row r="11" spans="1:17" x14ac:dyDescent="0.15">
      <c r="A11" s="137"/>
      <c r="B11" s="102"/>
      <c r="C11" s="138"/>
      <c r="D11" s="104"/>
      <c r="E11" s="104"/>
      <c r="F11" s="104"/>
      <c r="G11" s="104"/>
      <c r="H11" s="104"/>
      <c r="I11" s="136"/>
      <c r="J11" s="134" t="str">
        <f t="shared" si="0"/>
        <v/>
      </c>
      <c r="K11" s="99">
        <f>((CODE(UPPER(MID(Summary!$A$15,2,1)))-65)*10+VALUE(MID(Summary!$A$15,4,1))+(CODE(LOWER(MID(Summary!$A$15,6,1)))-97+0.5)/24)-90</f>
        <v>-25.5625</v>
      </c>
      <c r="L11" s="99">
        <f>((CODE(UPPER(MID(Summary!$A$15,1,1)))-65)*20+VALUE(MID(Summary!$A$15,3,1))*2+(CODE(LOWER(MID(Summary!$A$15,5,1)))-97+0.5)/12)-180</f>
        <v>30.708333333333343</v>
      </c>
      <c r="M11" s="99" t="str">
        <f t="shared" si="1"/>
        <v/>
      </c>
      <c r="N11" s="99" t="str">
        <f t="shared" si="2"/>
        <v/>
      </c>
      <c r="O11" s="100" t="str">
        <f t="shared" si="3"/>
        <v/>
      </c>
      <c r="P11" s="101" t="str">
        <f t="shared" si="4"/>
        <v/>
      </c>
    </row>
    <row r="12" spans="1:17" x14ac:dyDescent="0.15">
      <c r="A12" s="137"/>
      <c r="B12" s="102"/>
      <c r="C12" s="138"/>
      <c r="D12" s="104"/>
      <c r="E12" s="104"/>
      <c r="F12" s="104"/>
      <c r="G12" s="104"/>
      <c r="H12" s="104"/>
      <c r="I12" s="136"/>
      <c r="J12" s="134" t="str">
        <f t="shared" si="0"/>
        <v/>
      </c>
      <c r="K12" s="99">
        <f>((CODE(UPPER(MID(Summary!$A$15,2,1)))-65)*10+VALUE(MID(Summary!$A$15,4,1))+(CODE(LOWER(MID(Summary!$A$15,6,1)))-97+0.5)/24)-90</f>
        <v>-25.5625</v>
      </c>
      <c r="L12" s="99">
        <f>((CODE(UPPER(MID(Summary!$A$15,1,1)))-65)*20+VALUE(MID(Summary!$A$15,3,1))*2+(CODE(LOWER(MID(Summary!$A$15,5,1)))-97+0.5)/12)-180</f>
        <v>30.708333333333343</v>
      </c>
      <c r="M12" s="99" t="str">
        <f t="shared" si="1"/>
        <v/>
      </c>
      <c r="N12" s="99" t="str">
        <f t="shared" si="2"/>
        <v/>
      </c>
      <c r="O12" s="100" t="str">
        <f t="shared" si="3"/>
        <v/>
      </c>
      <c r="P12" s="101" t="str">
        <f t="shared" si="4"/>
        <v/>
      </c>
    </row>
    <row r="13" spans="1:17" x14ac:dyDescent="0.15">
      <c r="A13" s="139"/>
      <c r="B13" s="102"/>
      <c r="C13" s="109"/>
      <c r="D13" s="109"/>
      <c r="E13" s="104"/>
      <c r="F13" s="104"/>
      <c r="G13" s="104"/>
      <c r="H13" s="104"/>
      <c r="I13" s="136"/>
      <c r="J13" s="134" t="str">
        <f t="shared" si="0"/>
        <v/>
      </c>
      <c r="K13" s="99">
        <f>((CODE(UPPER(MID(Summary!$A$15,2,1)))-65)*10+VALUE(MID(Summary!$A$15,4,1))+(CODE(LOWER(MID(Summary!$A$15,6,1)))-97+0.5)/24)-90</f>
        <v>-25.5625</v>
      </c>
      <c r="L13" s="99">
        <f>((CODE(UPPER(MID(Summary!$A$15,1,1)))-65)*20+VALUE(MID(Summary!$A$15,3,1))*2+(CODE(LOWER(MID(Summary!$A$15,5,1)))-97+0.5)/12)-180</f>
        <v>30.708333333333343</v>
      </c>
      <c r="M13" s="99" t="str">
        <f t="shared" si="1"/>
        <v/>
      </c>
      <c r="N13" s="99" t="str">
        <f t="shared" si="2"/>
        <v/>
      </c>
      <c r="O13" s="100" t="str">
        <f t="shared" si="3"/>
        <v/>
      </c>
      <c r="P13" s="101" t="str">
        <f t="shared" si="4"/>
        <v/>
      </c>
    </row>
    <row r="14" spans="1:17" x14ac:dyDescent="0.15">
      <c r="A14" s="140"/>
      <c r="B14" s="102"/>
      <c r="C14" s="109"/>
      <c r="D14" s="109"/>
      <c r="E14" s="104"/>
      <c r="F14" s="104"/>
      <c r="G14" s="104"/>
      <c r="H14" s="104"/>
      <c r="I14" s="136"/>
      <c r="J14" s="134" t="str">
        <f t="shared" si="0"/>
        <v/>
      </c>
      <c r="K14" s="99">
        <f>((CODE(UPPER(MID(Summary!$A$15,2,1)))-65)*10+VALUE(MID(Summary!$A$15,4,1))+(CODE(LOWER(MID(Summary!$A$15,6,1)))-97+0.5)/24)-90</f>
        <v>-25.5625</v>
      </c>
      <c r="L14" s="99">
        <f>((CODE(UPPER(MID(Summary!$A$15,1,1)))-65)*20+VALUE(MID(Summary!$A$15,3,1))*2+(CODE(LOWER(MID(Summary!$A$15,5,1)))-97+0.5)/12)-180</f>
        <v>30.708333333333343</v>
      </c>
      <c r="M14" s="99" t="str">
        <f t="shared" si="1"/>
        <v/>
      </c>
      <c r="N14" s="99" t="str">
        <f t="shared" si="2"/>
        <v/>
      </c>
      <c r="O14" s="100" t="str">
        <f t="shared" si="3"/>
        <v/>
      </c>
      <c r="P14" s="101" t="str">
        <f t="shared" si="4"/>
        <v/>
      </c>
    </row>
    <row r="15" spans="1:17" x14ac:dyDescent="0.15">
      <c r="A15" s="137"/>
      <c r="B15" s="102"/>
      <c r="C15" s="138"/>
      <c r="D15" s="104"/>
      <c r="E15" s="104"/>
      <c r="F15" s="104"/>
      <c r="G15" s="104"/>
      <c r="H15" s="104"/>
      <c r="I15" s="136"/>
      <c r="J15" s="134" t="str">
        <f t="shared" si="0"/>
        <v/>
      </c>
      <c r="K15" s="99">
        <f>((CODE(UPPER(MID(Summary!$A$15,2,1)))-65)*10+VALUE(MID(Summary!$A$15,4,1))+(CODE(LOWER(MID(Summary!$A$15,6,1)))-97+0.5)/24)-90</f>
        <v>-25.5625</v>
      </c>
      <c r="L15" s="99">
        <f>((CODE(UPPER(MID(Summary!$A$15,1,1)))-65)*20+VALUE(MID(Summary!$A$15,3,1))*2+(CODE(LOWER(MID(Summary!$A$15,5,1)))-97+0.5)/12)-180</f>
        <v>30.708333333333343</v>
      </c>
      <c r="M15" s="99" t="str">
        <f t="shared" si="1"/>
        <v/>
      </c>
      <c r="N15" s="99" t="str">
        <f t="shared" si="2"/>
        <v/>
      </c>
      <c r="O15" s="100" t="str">
        <f t="shared" si="3"/>
        <v/>
      </c>
      <c r="P15" s="101" t="str">
        <f t="shared" si="4"/>
        <v/>
      </c>
    </row>
    <row r="16" spans="1:17" x14ac:dyDescent="0.15">
      <c r="A16" s="137"/>
      <c r="B16" s="112"/>
      <c r="C16" s="138"/>
      <c r="D16" s="104"/>
      <c r="E16" s="104"/>
      <c r="F16" s="104"/>
      <c r="G16" s="104"/>
      <c r="H16" s="104"/>
      <c r="I16" s="136"/>
      <c r="J16" s="134" t="str">
        <f t="shared" si="0"/>
        <v/>
      </c>
      <c r="K16" s="99">
        <f>((CODE(UPPER(MID(Summary!$A$15,2,1)))-65)*10+VALUE(MID(Summary!$A$15,4,1))+(CODE(LOWER(MID(Summary!$A$15,6,1)))-97+0.5)/24)-90</f>
        <v>-25.5625</v>
      </c>
      <c r="L16" s="99">
        <f>((CODE(UPPER(MID(Summary!$A$15,1,1)))-65)*20+VALUE(MID(Summary!$A$15,3,1))*2+(CODE(LOWER(MID(Summary!$A$15,5,1)))-97+0.5)/12)-180</f>
        <v>30.708333333333343</v>
      </c>
      <c r="M16" s="99" t="str">
        <f t="shared" si="1"/>
        <v/>
      </c>
      <c r="N16" s="99" t="str">
        <f t="shared" si="2"/>
        <v/>
      </c>
      <c r="O16" s="100" t="str">
        <f t="shared" si="3"/>
        <v/>
      </c>
      <c r="P16" s="101" t="str">
        <f t="shared" si="4"/>
        <v/>
      </c>
    </row>
    <row r="17" spans="1:16" x14ac:dyDescent="0.15">
      <c r="A17" s="137"/>
      <c r="B17" s="102"/>
      <c r="C17" s="138"/>
      <c r="D17" s="104"/>
      <c r="E17" s="104"/>
      <c r="F17" s="104"/>
      <c r="G17" s="104"/>
      <c r="H17" s="104"/>
      <c r="I17" s="136"/>
      <c r="J17" s="134" t="str">
        <f t="shared" si="0"/>
        <v/>
      </c>
      <c r="K17" s="99">
        <f>((CODE(UPPER(MID(Summary!$A$15,2,1)))-65)*10+VALUE(MID(Summary!$A$15,4,1))+(CODE(LOWER(MID(Summary!$A$15,6,1)))-97+0.5)/24)-90</f>
        <v>-25.5625</v>
      </c>
      <c r="L17" s="99">
        <f>((CODE(UPPER(MID(Summary!$A$15,1,1)))-65)*20+VALUE(MID(Summary!$A$15,3,1))*2+(CODE(LOWER(MID(Summary!$A$15,5,1)))-97+0.5)/12)-180</f>
        <v>30.708333333333343</v>
      </c>
      <c r="M17" s="99" t="str">
        <f t="shared" si="1"/>
        <v/>
      </c>
      <c r="N17" s="99" t="str">
        <f t="shared" si="2"/>
        <v/>
      </c>
      <c r="O17" s="100" t="str">
        <f t="shared" si="3"/>
        <v/>
      </c>
      <c r="P17" s="101" t="str">
        <f t="shared" si="4"/>
        <v/>
      </c>
    </row>
    <row r="18" spans="1:16" x14ac:dyDescent="0.15">
      <c r="A18" s="137"/>
      <c r="B18" s="102"/>
      <c r="C18" s="138"/>
      <c r="D18" s="104"/>
      <c r="E18" s="104"/>
      <c r="F18" s="104"/>
      <c r="G18" s="104"/>
      <c r="H18" s="104"/>
      <c r="I18" s="136"/>
      <c r="J18" s="134" t="str">
        <f t="shared" si="0"/>
        <v/>
      </c>
      <c r="K18" s="99">
        <f>((CODE(UPPER(MID(Summary!$A$15,2,1)))-65)*10+VALUE(MID(Summary!$A$15,4,1))+(CODE(LOWER(MID(Summary!$A$15,6,1)))-97+0.5)/24)-90</f>
        <v>-25.5625</v>
      </c>
      <c r="L18" s="99">
        <f>((CODE(UPPER(MID(Summary!$A$15,1,1)))-65)*20+VALUE(MID(Summary!$A$15,3,1))*2+(CODE(LOWER(MID(Summary!$A$15,5,1)))-97+0.5)/12)-180</f>
        <v>30.708333333333343</v>
      </c>
      <c r="M18" s="99" t="str">
        <f t="shared" si="1"/>
        <v/>
      </c>
      <c r="N18" s="99" t="str">
        <f t="shared" si="2"/>
        <v/>
      </c>
      <c r="O18" s="100" t="str">
        <f t="shared" si="3"/>
        <v/>
      </c>
      <c r="P18" s="101" t="str">
        <f t="shared" si="4"/>
        <v/>
      </c>
    </row>
    <row r="19" spans="1:16" x14ac:dyDescent="0.15">
      <c r="A19" s="137"/>
      <c r="B19" s="102"/>
      <c r="C19" s="138"/>
      <c r="D19" s="104"/>
      <c r="E19" s="104"/>
      <c r="F19" s="104"/>
      <c r="G19" s="104"/>
      <c r="H19" s="104"/>
      <c r="I19" s="136"/>
      <c r="J19" s="134" t="str">
        <f t="shared" si="0"/>
        <v/>
      </c>
      <c r="K19" s="99">
        <f>((CODE(UPPER(MID(Summary!$A$15,2,1)))-65)*10+VALUE(MID(Summary!$A$15,4,1))+(CODE(LOWER(MID(Summary!$A$15,6,1)))-97+0.5)/24)-90</f>
        <v>-25.5625</v>
      </c>
      <c r="L19" s="99">
        <f>((CODE(UPPER(MID(Summary!$A$15,1,1)))-65)*20+VALUE(MID(Summary!$A$15,3,1))*2+(CODE(LOWER(MID(Summary!$A$15,5,1)))-97+0.5)/12)-180</f>
        <v>30.708333333333343</v>
      </c>
      <c r="M19" s="99" t="str">
        <f t="shared" si="1"/>
        <v/>
      </c>
      <c r="N19" s="99" t="str">
        <f t="shared" si="2"/>
        <v/>
      </c>
      <c r="O19" s="100" t="str">
        <f t="shared" si="3"/>
        <v/>
      </c>
      <c r="P19" s="101" t="str">
        <f t="shared" si="4"/>
        <v/>
      </c>
    </row>
    <row r="20" spans="1:16" x14ac:dyDescent="0.15">
      <c r="A20" s="137"/>
      <c r="B20" s="102"/>
      <c r="C20" s="138"/>
      <c r="D20" s="104"/>
      <c r="E20" s="104"/>
      <c r="F20" s="104"/>
      <c r="G20" s="104"/>
      <c r="H20" s="104"/>
      <c r="I20" s="136"/>
      <c r="J20" s="134" t="str">
        <f t="shared" si="0"/>
        <v/>
      </c>
      <c r="K20" s="99">
        <f>((CODE(UPPER(MID(Summary!$A$15,2,1)))-65)*10+VALUE(MID(Summary!$A$15,4,1))+(CODE(LOWER(MID(Summary!$A$15,6,1)))-97+0.5)/24)-90</f>
        <v>-25.5625</v>
      </c>
      <c r="L20" s="99">
        <f>((CODE(UPPER(MID(Summary!$A$15,1,1)))-65)*20+VALUE(MID(Summary!$A$15,3,1))*2+(CODE(LOWER(MID(Summary!$A$15,5,1)))-97+0.5)/12)-180</f>
        <v>30.708333333333343</v>
      </c>
      <c r="M20" s="99" t="str">
        <f t="shared" si="1"/>
        <v/>
      </c>
      <c r="N20" s="99" t="str">
        <f t="shared" si="2"/>
        <v/>
      </c>
      <c r="O20" s="100" t="str">
        <f t="shared" si="3"/>
        <v/>
      </c>
      <c r="P20" s="101" t="str">
        <f t="shared" si="4"/>
        <v/>
      </c>
    </row>
    <row r="21" spans="1:16" x14ac:dyDescent="0.15">
      <c r="A21" s="137"/>
      <c r="B21" s="102"/>
      <c r="C21" s="138"/>
      <c r="D21" s="104"/>
      <c r="E21" s="104"/>
      <c r="F21" s="104"/>
      <c r="G21" s="104"/>
      <c r="H21" s="104"/>
      <c r="I21" s="136"/>
      <c r="J21" s="134" t="str">
        <f t="shared" si="0"/>
        <v/>
      </c>
      <c r="K21" s="99">
        <f>((CODE(UPPER(MID(Summary!$A$15,2,1)))-65)*10+VALUE(MID(Summary!$A$15,4,1))+(CODE(LOWER(MID(Summary!$A$15,6,1)))-97+0.5)/24)-90</f>
        <v>-25.5625</v>
      </c>
      <c r="L21" s="99">
        <f>((CODE(UPPER(MID(Summary!$A$15,1,1)))-65)*20+VALUE(MID(Summary!$A$15,3,1))*2+(CODE(LOWER(MID(Summary!$A$15,5,1)))-97+0.5)/12)-180</f>
        <v>30.708333333333343</v>
      </c>
      <c r="M21" s="99" t="str">
        <f t="shared" si="1"/>
        <v/>
      </c>
      <c r="N21" s="99" t="str">
        <f t="shared" si="2"/>
        <v/>
      </c>
      <c r="O21" s="100" t="str">
        <f t="shared" si="3"/>
        <v/>
      </c>
      <c r="P21" s="101" t="str">
        <f t="shared" si="4"/>
        <v/>
      </c>
    </row>
    <row r="22" spans="1:16" x14ac:dyDescent="0.15">
      <c r="A22" s="137"/>
      <c r="B22" s="102"/>
      <c r="C22" s="138"/>
      <c r="D22" s="104"/>
      <c r="E22" s="104"/>
      <c r="F22" s="104"/>
      <c r="G22" s="104"/>
      <c r="H22" s="104"/>
      <c r="I22" s="136"/>
      <c r="J22" s="134" t="str">
        <f t="shared" si="0"/>
        <v/>
      </c>
      <c r="K22" s="99">
        <f>((CODE(UPPER(MID(Summary!$A$15,2,1)))-65)*10+VALUE(MID(Summary!$A$15,4,1))+(CODE(LOWER(MID(Summary!$A$15,6,1)))-97+0.5)/24)-90</f>
        <v>-25.5625</v>
      </c>
      <c r="L22" s="99">
        <f>((CODE(UPPER(MID(Summary!$A$15,1,1)))-65)*20+VALUE(MID(Summary!$A$15,3,1))*2+(CODE(LOWER(MID(Summary!$A$15,5,1)))-97+0.5)/12)-180</f>
        <v>30.708333333333343</v>
      </c>
      <c r="M22" s="99" t="str">
        <f t="shared" si="1"/>
        <v/>
      </c>
      <c r="N22" s="99" t="str">
        <f t="shared" si="2"/>
        <v/>
      </c>
      <c r="O22" s="100" t="str">
        <f t="shared" si="3"/>
        <v/>
      </c>
      <c r="P22" s="101" t="str">
        <f t="shared" si="4"/>
        <v/>
      </c>
    </row>
    <row r="23" spans="1:16" x14ac:dyDescent="0.15">
      <c r="A23" s="137"/>
      <c r="B23" s="112"/>
      <c r="C23" s="138"/>
      <c r="D23" s="104"/>
      <c r="E23" s="104"/>
      <c r="F23" s="104"/>
      <c r="G23" s="104"/>
      <c r="H23" s="104"/>
      <c r="I23" s="136"/>
      <c r="J23" s="134" t="str">
        <f t="shared" si="0"/>
        <v/>
      </c>
      <c r="K23" s="99">
        <f>((CODE(UPPER(MID(Summary!$A$15,2,1)))-65)*10+VALUE(MID(Summary!$A$15,4,1))+(CODE(LOWER(MID(Summary!$A$15,6,1)))-97+0.5)/24)-90</f>
        <v>-25.5625</v>
      </c>
      <c r="L23" s="99">
        <f>((CODE(UPPER(MID(Summary!$A$15,1,1)))-65)*20+VALUE(MID(Summary!$A$15,3,1))*2+(CODE(LOWER(MID(Summary!$A$15,5,1)))-97+0.5)/12)-180</f>
        <v>30.708333333333343</v>
      </c>
      <c r="M23" s="99" t="str">
        <f t="shared" si="1"/>
        <v/>
      </c>
      <c r="N23" s="99" t="str">
        <f t="shared" si="2"/>
        <v/>
      </c>
      <c r="O23" s="100" t="str">
        <f t="shared" si="3"/>
        <v/>
      </c>
      <c r="P23" s="101" t="str">
        <f t="shared" si="4"/>
        <v/>
      </c>
    </row>
    <row r="24" spans="1:16" x14ac:dyDescent="0.15">
      <c r="A24" s="141"/>
      <c r="B24" s="142"/>
      <c r="C24" s="143"/>
      <c r="D24" s="117"/>
      <c r="E24" s="117"/>
      <c r="F24" s="117"/>
      <c r="G24" s="117"/>
      <c r="H24" s="117"/>
      <c r="I24" s="144"/>
      <c r="J24" s="134" t="str">
        <f t="shared" si="0"/>
        <v/>
      </c>
      <c r="K24" s="99">
        <f>((CODE(UPPER(MID(Summary!$A$15,2,1)))-65)*10+VALUE(MID(Summary!$A$15,4,1))+(CODE(LOWER(MID(Summary!$A$15,6,1)))-97+0.5)/24)-90</f>
        <v>-25.5625</v>
      </c>
      <c r="L24" s="99">
        <f>((CODE(UPPER(MID(Summary!$A$15,1,1)))-65)*20+VALUE(MID(Summary!$A$15,3,1))*2+(CODE(LOWER(MID(Summary!$A$15,5,1)))-97+0.5)/12)-180</f>
        <v>30.708333333333343</v>
      </c>
      <c r="M24" s="99" t="str">
        <f t="shared" si="1"/>
        <v/>
      </c>
      <c r="N24" s="99" t="str">
        <f t="shared" si="2"/>
        <v/>
      </c>
      <c r="O24" s="100" t="str">
        <f t="shared" si="3"/>
        <v/>
      </c>
      <c r="P24" s="101" t="str">
        <f t="shared" si="4"/>
        <v/>
      </c>
    </row>
    <row r="25" spans="1:16" ht="16" x14ac:dyDescent="0.15">
      <c r="A25" s="80" t="s">
        <v>78</v>
      </c>
      <c r="B25" s="81">
        <f>COUNT(B3:B24)</f>
        <v>0</v>
      </c>
      <c r="C25" s="145"/>
      <c r="D25" s="146"/>
      <c r="E25" s="146"/>
      <c r="F25" s="146"/>
      <c r="G25" s="147"/>
      <c r="H25" s="147"/>
      <c r="I25" s="148"/>
      <c r="J25" s="149">
        <f>SUMPRODUCT((grid6&lt;&gt;"")/COUNTIF(grid6,grid6&amp;""))</f>
        <v>0</v>
      </c>
      <c r="K25" s="149"/>
      <c r="L25" s="149"/>
      <c r="M25" s="149"/>
      <c r="N25" s="149"/>
      <c r="O25" s="150" t="e">
        <f>LARGE(O3:O24,1)</f>
        <v>#NUM!</v>
      </c>
      <c r="P25" s="151">
        <f>SUM(P3:P24)</f>
        <v>0</v>
      </c>
    </row>
  </sheetData>
  <sheetProtection sheet="1" objects="1" scenarios="1" sort="0"/>
  <mergeCells count="2">
    <mergeCell ref="A1:F1"/>
    <mergeCell ref="O1:P1"/>
  </mergeCells>
  <conditionalFormatting sqref="D3:D5">
    <cfRule type="duplicateValues" dxfId="7" priority="2"/>
  </conditionalFormatting>
  <conditionalFormatting sqref="D6:D24">
    <cfRule type="duplicateValues" dxfId="6" priority="5"/>
  </conditionalFormatting>
  <conditionalFormatting sqref="O3:O24">
    <cfRule type="top10" dxfId="5" priority="3" rank="1"/>
  </conditionalFormatting>
  <conditionalFormatting sqref="P3:P24">
    <cfRule type="top10" dxfId="4" priority="4" rank="1"/>
  </conditionalFormatting>
  <pageMargins left="0.15763888888888899" right="0.196527777777778" top="0.39374999999999999" bottom="0.39374999999999999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5"/>
  <sheetViews>
    <sheetView zoomScaleNormal="100" workbookViewId="0">
      <selection activeCell="A3" sqref="A3"/>
    </sheetView>
  </sheetViews>
  <sheetFormatPr baseColWidth="10" defaultColWidth="8.83203125" defaultRowHeight="13" x14ac:dyDescent="0.15"/>
  <cols>
    <col min="1" max="2" width="13.6640625" customWidth="1"/>
    <col min="3" max="3" width="13.6640625" style="76" customWidth="1"/>
    <col min="4" max="6" width="13.6640625" customWidth="1"/>
    <col min="7" max="8" width="13.6640625" style="113" customWidth="1"/>
    <col min="9" max="10" width="13.6640625" customWidth="1"/>
    <col min="11" max="14" width="13.6640625" hidden="1" customWidth="1"/>
    <col min="15" max="16" width="13.6640625" customWidth="1"/>
    <col min="17" max="17" width="15.5" customWidth="1"/>
  </cols>
  <sheetData>
    <row r="1" spans="1:17" ht="37.5" customHeight="1" x14ac:dyDescent="0.2">
      <c r="A1" s="183" t="s">
        <v>80</v>
      </c>
      <c r="B1" s="183"/>
      <c r="C1" s="183"/>
      <c r="D1" s="183"/>
      <c r="E1" s="183"/>
      <c r="F1" s="183"/>
      <c r="G1" s="80" t="s">
        <v>59</v>
      </c>
      <c r="H1" s="152">
        <f>J25</f>
        <v>0</v>
      </c>
      <c r="I1" s="80" t="s">
        <v>60</v>
      </c>
      <c r="J1" s="153">
        <v>1</v>
      </c>
      <c r="K1" s="154"/>
      <c r="L1" s="154"/>
      <c r="M1" s="154"/>
      <c r="N1" s="154"/>
      <c r="O1" s="184" t="s">
        <v>61</v>
      </c>
      <c r="P1" s="184"/>
    </row>
    <row r="2" spans="1:17" s="90" customFormat="1" ht="83.25" customHeight="1" x14ac:dyDescent="0.15">
      <c r="A2" s="85" t="s">
        <v>62</v>
      </c>
      <c r="B2" s="86" t="s">
        <v>63</v>
      </c>
      <c r="C2" s="85" t="s">
        <v>64</v>
      </c>
      <c r="D2" s="86" t="s">
        <v>65</v>
      </c>
      <c r="E2" s="85" t="s">
        <v>66</v>
      </c>
      <c r="F2" s="85" t="s">
        <v>67</v>
      </c>
      <c r="G2" s="85" t="s">
        <v>68</v>
      </c>
      <c r="H2" s="85" t="s">
        <v>69</v>
      </c>
      <c r="I2" s="85" t="s">
        <v>70</v>
      </c>
      <c r="J2" s="88" t="s">
        <v>71</v>
      </c>
      <c r="K2" s="88" t="s">
        <v>72</v>
      </c>
      <c r="L2" s="88" t="s">
        <v>73</v>
      </c>
      <c r="M2" s="88" t="s">
        <v>74</v>
      </c>
      <c r="N2" s="88" t="s">
        <v>75</v>
      </c>
      <c r="O2" s="85" t="s">
        <v>76</v>
      </c>
      <c r="P2" s="89" t="s">
        <v>77</v>
      </c>
      <c r="Q2" s="131"/>
    </row>
    <row r="3" spans="1:17" s="83" customFormat="1" x14ac:dyDescent="0.15">
      <c r="A3" s="92"/>
      <c r="B3" s="155"/>
      <c r="C3" s="94"/>
      <c r="D3" s="95"/>
      <c r="E3" s="95"/>
      <c r="F3" s="96"/>
      <c r="G3" s="95"/>
      <c r="H3" s="95"/>
      <c r="I3" s="156"/>
      <c r="J3" s="134" t="str">
        <f t="shared" ref="J3:J24" si="0">UPPER(LEFT(G3,4))</f>
        <v/>
      </c>
      <c r="K3" s="99">
        <f>((CODE(UPPER(MID(Summary!$A$15,2,1)))-65)*10+VALUE(MID(Summary!$A$15,4,1))+(CODE(LOWER(MID(Summary!$A$15,6,1)))-97+0.5)/24)-90</f>
        <v>-25.5625</v>
      </c>
      <c r="L3" s="99">
        <f>((CODE(UPPER(MID(Summary!$A$15,1,1)))-65)*20+VALUE(MID(Summary!$A$15,3,1))*2+(CODE(LOWER(MID(Summary!$A$15,5,1)))-97+0.5)/12)-180</f>
        <v>30.708333333333343</v>
      </c>
      <c r="M3" s="99" t="str">
        <f t="shared" ref="M3:M24" si="1">IF(G3="","",((CODE(UPPER(MID(G3,2,1)))-65)*10+VALUE(MID(G3,4,1))+(CODE(LOWER(MID(G3,6,1)))-97+0.5)/24)-90)</f>
        <v/>
      </c>
      <c r="N3" s="99" t="str">
        <f t="shared" ref="N3:N24" si="2">IF(G3="","",((CODE(UPPER(MID(G3,1,1)))-65)*20+VALUE(MID(G3,3,1))*2+(CODE(LOWER(MID(G3,5,1)))-97+0.5)/12)-180)</f>
        <v/>
      </c>
      <c r="O3" s="100" t="str">
        <f t="shared" ref="O3:O24" si="3">IF(G3="","",6371*(2*ATAN2(SQRT(1-(SIN(RADIANS(M3-K3)/2)^2+COS(RADIANS(K3))*COS(RADIANS(M3))*SIN(RADIANS(N3-L3)/2)^2)),SQRT(SIN(RADIANS(M3-K3)/2)^2+COS(RADIANS(K3))*COS(RADIANS(M3))*SIN(RADIANS(N3-L3)/2)^2))))</f>
        <v/>
      </c>
      <c r="P3" s="101" t="str">
        <f t="shared" ref="P3:P24" si="4">IF(O3="","",O3*$J$1*$H$1)</f>
        <v/>
      </c>
    </row>
    <row r="4" spans="1:17" x14ac:dyDescent="0.15">
      <c r="A4" s="157"/>
      <c r="B4" s="158"/>
      <c r="C4" s="103"/>
      <c r="D4" s="104"/>
      <c r="E4" s="104"/>
      <c r="F4" s="104"/>
      <c r="G4" s="104"/>
      <c r="H4" s="104"/>
      <c r="I4" s="104"/>
      <c r="J4" s="134" t="str">
        <f t="shared" si="0"/>
        <v/>
      </c>
      <c r="K4" s="99">
        <f>((CODE(UPPER(MID(Summary!$A$15,2,1)))-65)*10+VALUE(MID(Summary!$A$15,4,1))+(CODE(LOWER(MID(Summary!$A$15,6,1)))-97+0.5)/24)-90</f>
        <v>-25.5625</v>
      </c>
      <c r="L4" s="99">
        <f>((CODE(UPPER(MID(Summary!$A$15,1,1)))-65)*20+VALUE(MID(Summary!$A$15,3,1))*2+(CODE(LOWER(MID(Summary!$A$15,5,1)))-97+0.5)/12)-180</f>
        <v>30.708333333333343</v>
      </c>
      <c r="M4" s="99" t="str">
        <f t="shared" si="1"/>
        <v/>
      </c>
      <c r="N4" s="99" t="str">
        <f t="shared" si="2"/>
        <v/>
      </c>
      <c r="O4" s="100" t="str">
        <f t="shared" si="3"/>
        <v/>
      </c>
      <c r="P4" s="101" t="str">
        <f t="shared" si="4"/>
        <v/>
      </c>
      <c r="Q4" s="105"/>
    </row>
    <row r="5" spans="1:17" x14ac:dyDescent="0.15">
      <c r="A5" s="158"/>
      <c r="B5" s="158"/>
      <c r="C5" s="106"/>
      <c r="D5" s="107"/>
      <c r="E5" s="104"/>
      <c r="F5" s="104"/>
      <c r="G5" s="104"/>
      <c r="H5" s="104"/>
      <c r="I5" s="107"/>
      <c r="J5" s="134" t="str">
        <f t="shared" si="0"/>
        <v/>
      </c>
      <c r="K5" s="99">
        <f>((CODE(UPPER(MID(Summary!$A$15,2,1)))-65)*10+VALUE(MID(Summary!$A$15,4,1))+(CODE(LOWER(MID(Summary!$A$15,6,1)))-97+0.5)/24)-90</f>
        <v>-25.5625</v>
      </c>
      <c r="L5" s="99">
        <f>((CODE(UPPER(MID(Summary!$A$15,1,1)))-65)*20+VALUE(MID(Summary!$A$15,3,1))*2+(CODE(LOWER(MID(Summary!$A$15,5,1)))-97+0.5)/12)-180</f>
        <v>30.708333333333343</v>
      </c>
      <c r="M5" s="99" t="str">
        <f t="shared" si="1"/>
        <v/>
      </c>
      <c r="N5" s="99" t="str">
        <f t="shared" si="2"/>
        <v/>
      </c>
      <c r="O5" s="100" t="str">
        <f t="shared" si="3"/>
        <v/>
      </c>
      <c r="P5" s="101" t="str">
        <f t="shared" si="4"/>
        <v/>
      </c>
      <c r="Q5" s="105"/>
    </row>
    <row r="6" spans="1:17" x14ac:dyDescent="0.15">
      <c r="A6" s="137"/>
      <c r="B6" s="158"/>
      <c r="C6" s="106"/>
      <c r="D6" s="104"/>
      <c r="E6" s="107"/>
      <c r="F6" s="107"/>
      <c r="G6" s="104"/>
      <c r="H6" s="104"/>
      <c r="I6" s="107"/>
      <c r="J6" s="134" t="str">
        <f t="shared" si="0"/>
        <v/>
      </c>
      <c r="K6" s="99">
        <f>((CODE(UPPER(MID(Summary!$A$15,2,1)))-65)*10+VALUE(MID(Summary!$A$15,4,1))+(CODE(LOWER(MID(Summary!$A$15,6,1)))-97+0.5)/24)-90</f>
        <v>-25.5625</v>
      </c>
      <c r="L6" s="99">
        <f>((CODE(UPPER(MID(Summary!$A$15,1,1)))-65)*20+VALUE(MID(Summary!$A$15,3,1))*2+(CODE(LOWER(MID(Summary!$A$15,5,1)))-97+0.5)/12)-180</f>
        <v>30.708333333333343</v>
      </c>
      <c r="M6" s="99" t="str">
        <f t="shared" si="1"/>
        <v/>
      </c>
      <c r="N6" s="99" t="str">
        <f t="shared" si="2"/>
        <v/>
      </c>
      <c r="O6" s="100" t="str">
        <f t="shared" si="3"/>
        <v/>
      </c>
      <c r="P6" s="101" t="str">
        <f t="shared" si="4"/>
        <v/>
      </c>
      <c r="Q6" s="105"/>
    </row>
    <row r="7" spans="1:17" x14ac:dyDescent="0.15">
      <c r="A7" s="137"/>
      <c r="B7" s="158"/>
      <c r="C7" s="106"/>
      <c r="D7" s="107"/>
      <c r="E7" s="107"/>
      <c r="F7" s="107"/>
      <c r="G7" s="104"/>
      <c r="H7" s="104"/>
      <c r="I7" s="156"/>
      <c r="J7" s="134" t="str">
        <f t="shared" si="0"/>
        <v/>
      </c>
      <c r="K7" s="99">
        <f>((CODE(UPPER(MID(Summary!$A$15,2,1)))-65)*10+VALUE(MID(Summary!$A$15,4,1))+(CODE(LOWER(MID(Summary!$A$15,6,1)))-97+0.5)/24)-90</f>
        <v>-25.5625</v>
      </c>
      <c r="L7" s="99">
        <f>((CODE(UPPER(MID(Summary!$A$15,1,1)))-65)*20+VALUE(MID(Summary!$A$15,3,1))*2+(CODE(LOWER(MID(Summary!$A$15,5,1)))-97+0.5)/12)-180</f>
        <v>30.708333333333343</v>
      </c>
      <c r="M7" s="99" t="str">
        <f t="shared" si="1"/>
        <v/>
      </c>
      <c r="N7" s="99" t="str">
        <f t="shared" si="2"/>
        <v/>
      </c>
      <c r="O7" s="100" t="str">
        <f t="shared" si="3"/>
        <v/>
      </c>
      <c r="P7" s="101" t="str">
        <f t="shared" si="4"/>
        <v/>
      </c>
      <c r="Q7" s="105"/>
    </row>
    <row r="8" spans="1:17" x14ac:dyDescent="0.15">
      <c r="A8" s="137"/>
      <c r="B8" s="158"/>
      <c r="C8" s="106"/>
      <c r="D8" s="107"/>
      <c r="E8" s="107"/>
      <c r="F8" s="107"/>
      <c r="G8" s="104"/>
      <c r="H8" s="104"/>
      <c r="I8" s="107"/>
      <c r="J8" s="134" t="str">
        <f t="shared" si="0"/>
        <v/>
      </c>
      <c r="K8" s="99">
        <f>((CODE(UPPER(MID(Summary!$A$15,2,1)))-65)*10+VALUE(MID(Summary!$A$15,4,1))+(CODE(LOWER(MID(Summary!$A$15,6,1)))-97+0.5)/24)-90</f>
        <v>-25.5625</v>
      </c>
      <c r="L8" s="99">
        <f>((CODE(UPPER(MID(Summary!$A$15,1,1)))-65)*20+VALUE(MID(Summary!$A$15,3,1))*2+(CODE(LOWER(MID(Summary!$A$15,5,1)))-97+0.5)/12)-180</f>
        <v>30.708333333333343</v>
      </c>
      <c r="M8" s="99" t="str">
        <f t="shared" si="1"/>
        <v/>
      </c>
      <c r="N8" s="99" t="str">
        <f t="shared" si="2"/>
        <v/>
      </c>
      <c r="O8" s="100" t="str">
        <f t="shared" si="3"/>
        <v/>
      </c>
      <c r="P8" s="101" t="str">
        <f t="shared" si="4"/>
        <v/>
      </c>
      <c r="Q8" s="105"/>
    </row>
    <row r="9" spans="1:17" x14ac:dyDescent="0.15">
      <c r="A9" s="139"/>
      <c r="B9" s="158"/>
      <c r="C9" s="106"/>
      <c r="D9" s="107"/>
      <c r="E9" s="107"/>
      <c r="F9" s="107"/>
      <c r="G9" s="104"/>
      <c r="H9" s="104"/>
      <c r="I9" s="107"/>
      <c r="J9" s="134" t="str">
        <f t="shared" si="0"/>
        <v/>
      </c>
      <c r="K9" s="99">
        <f>((CODE(UPPER(MID(Summary!$A$15,2,1)))-65)*10+VALUE(MID(Summary!$A$15,4,1))+(CODE(LOWER(MID(Summary!$A$15,6,1)))-97+0.5)/24)-90</f>
        <v>-25.5625</v>
      </c>
      <c r="L9" s="99">
        <f>((CODE(UPPER(MID(Summary!$A$15,1,1)))-65)*20+VALUE(MID(Summary!$A$15,3,1))*2+(CODE(LOWER(MID(Summary!$A$15,5,1)))-97+0.5)/12)-180</f>
        <v>30.708333333333343</v>
      </c>
      <c r="M9" s="99" t="str">
        <f t="shared" si="1"/>
        <v/>
      </c>
      <c r="N9" s="99" t="str">
        <f t="shared" si="2"/>
        <v/>
      </c>
      <c r="O9" s="100" t="str">
        <f t="shared" si="3"/>
        <v/>
      </c>
      <c r="P9" s="101" t="str">
        <f t="shared" si="4"/>
        <v/>
      </c>
      <c r="Q9" s="105"/>
    </row>
    <row r="10" spans="1:17" x14ac:dyDescent="0.15">
      <c r="A10" s="137"/>
      <c r="B10" s="158"/>
      <c r="C10" s="106"/>
      <c r="D10" s="107"/>
      <c r="E10" s="107"/>
      <c r="F10" s="107"/>
      <c r="G10" s="104"/>
      <c r="H10" s="104"/>
      <c r="I10" s="107"/>
      <c r="J10" s="134" t="str">
        <f t="shared" si="0"/>
        <v/>
      </c>
      <c r="K10" s="99">
        <f>((CODE(UPPER(MID(Summary!$A$15,2,1)))-65)*10+VALUE(MID(Summary!$A$15,4,1))+(CODE(LOWER(MID(Summary!$A$15,6,1)))-97+0.5)/24)-90</f>
        <v>-25.5625</v>
      </c>
      <c r="L10" s="99">
        <f>((CODE(UPPER(MID(Summary!$A$15,1,1)))-65)*20+VALUE(MID(Summary!$A$15,3,1))*2+(CODE(LOWER(MID(Summary!$A$15,5,1)))-97+0.5)/12)-180</f>
        <v>30.708333333333343</v>
      </c>
      <c r="M10" s="99" t="str">
        <f t="shared" si="1"/>
        <v/>
      </c>
      <c r="N10" s="99" t="str">
        <f t="shared" si="2"/>
        <v/>
      </c>
      <c r="O10" s="100" t="str">
        <f t="shared" si="3"/>
        <v/>
      </c>
      <c r="P10" s="101" t="str">
        <f t="shared" si="4"/>
        <v/>
      </c>
      <c r="Q10" s="105"/>
    </row>
    <row r="11" spans="1:17" x14ac:dyDescent="0.15">
      <c r="A11" s="137"/>
      <c r="B11" s="158"/>
      <c r="C11" s="106"/>
      <c r="D11" s="107"/>
      <c r="E11" s="107"/>
      <c r="F11" s="107"/>
      <c r="G11" s="104"/>
      <c r="H11" s="104"/>
      <c r="I11" s="107"/>
      <c r="J11" s="134" t="str">
        <f t="shared" si="0"/>
        <v/>
      </c>
      <c r="K11" s="99">
        <f>((CODE(UPPER(MID(Summary!$A$15,2,1)))-65)*10+VALUE(MID(Summary!$A$15,4,1))+(CODE(LOWER(MID(Summary!$A$15,6,1)))-97+0.5)/24)-90</f>
        <v>-25.5625</v>
      </c>
      <c r="L11" s="99">
        <f>((CODE(UPPER(MID(Summary!$A$15,1,1)))-65)*20+VALUE(MID(Summary!$A$15,3,1))*2+(CODE(LOWER(MID(Summary!$A$15,5,1)))-97+0.5)/12)-180</f>
        <v>30.708333333333343</v>
      </c>
      <c r="M11" s="99" t="str">
        <f t="shared" si="1"/>
        <v/>
      </c>
      <c r="N11" s="99" t="str">
        <f t="shared" si="2"/>
        <v/>
      </c>
      <c r="O11" s="100" t="str">
        <f t="shared" si="3"/>
        <v/>
      </c>
      <c r="P11" s="101" t="str">
        <f t="shared" si="4"/>
        <v/>
      </c>
      <c r="Q11" s="105"/>
    </row>
    <row r="12" spans="1:17" x14ac:dyDescent="0.15">
      <c r="A12" s="137"/>
      <c r="B12" s="158"/>
      <c r="C12" s="106"/>
      <c r="D12" s="107"/>
      <c r="E12" s="107"/>
      <c r="F12" s="107"/>
      <c r="G12" s="104"/>
      <c r="H12" s="104"/>
      <c r="I12" s="107"/>
      <c r="J12" s="134" t="str">
        <f t="shared" si="0"/>
        <v/>
      </c>
      <c r="K12" s="99">
        <f>((CODE(UPPER(MID(Summary!$A$15,2,1)))-65)*10+VALUE(MID(Summary!$A$15,4,1))+(CODE(LOWER(MID(Summary!$A$15,6,1)))-97+0.5)/24)-90</f>
        <v>-25.5625</v>
      </c>
      <c r="L12" s="99">
        <f>((CODE(UPPER(MID(Summary!$A$15,1,1)))-65)*20+VALUE(MID(Summary!$A$15,3,1))*2+(CODE(LOWER(MID(Summary!$A$15,5,1)))-97+0.5)/12)-180</f>
        <v>30.708333333333343</v>
      </c>
      <c r="M12" s="99" t="str">
        <f t="shared" si="1"/>
        <v/>
      </c>
      <c r="N12" s="99" t="str">
        <f t="shared" si="2"/>
        <v/>
      </c>
      <c r="O12" s="100" t="str">
        <f t="shared" si="3"/>
        <v/>
      </c>
      <c r="P12" s="101" t="str">
        <f t="shared" si="4"/>
        <v/>
      </c>
      <c r="Q12" s="105"/>
    </row>
    <row r="13" spans="1:17" x14ac:dyDescent="0.15">
      <c r="A13" s="139"/>
      <c r="B13" s="158"/>
      <c r="C13" s="106"/>
      <c r="D13" s="107"/>
      <c r="E13" s="107"/>
      <c r="F13" s="107"/>
      <c r="G13" s="104"/>
      <c r="H13" s="104"/>
      <c r="I13" s="107"/>
      <c r="J13" s="134" t="str">
        <f t="shared" si="0"/>
        <v/>
      </c>
      <c r="K13" s="99">
        <f>((CODE(UPPER(MID(Summary!$A$15,2,1)))-65)*10+VALUE(MID(Summary!$A$15,4,1))+(CODE(LOWER(MID(Summary!$A$15,6,1)))-97+0.5)/24)-90</f>
        <v>-25.5625</v>
      </c>
      <c r="L13" s="99">
        <f>((CODE(UPPER(MID(Summary!$A$15,1,1)))-65)*20+VALUE(MID(Summary!$A$15,3,1))*2+(CODE(LOWER(MID(Summary!$A$15,5,1)))-97+0.5)/12)-180</f>
        <v>30.708333333333343</v>
      </c>
      <c r="M13" s="99" t="str">
        <f t="shared" si="1"/>
        <v/>
      </c>
      <c r="N13" s="99" t="str">
        <f t="shared" si="2"/>
        <v/>
      </c>
      <c r="O13" s="100" t="str">
        <f t="shared" si="3"/>
        <v/>
      </c>
      <c r="P13" s="101" t="str">
        <f t="shared" si="4"/>
        <v/>
      </c>
      <c r="Q13" s="159"/>
    </row>
    <row r="14" spans="1:17" x14ac:dyDescent="0.15">
      <c r="A14" s="137"/>
      <c r="B14" s="158"/>
      <c r="C14" s="106"/>
      <c r="D14" s="107"/>
      <c r="E14" s="107"/>
      <c r="F14" s="107"/>
      <c r="G14" s="104"/>
      <c r="H14" s="104"/>
      <c r="I14" s="107"/>
      <c r="J14" s="134" t="str">
        <f t="shared" si="0"/>
        <v/>
      </c>
      <c r="K14" s="99">
        <f>((CODE(UPPER(MID(Summary!$A$15,2,1)))-65)*10+VALUE(MID(Summary!$A$15,4,1))+(CODE(LOWER(MID(Summary!$A$15,6,1)))-97+0.5)/24)-90</f>
        <v>-25.5625</v>
      </c>
      <c r="L14" s="99">
        <f>((CODE(UPPER(MID(Summary!$A$15,1,1)))-65)*20+VALUE(MID(Summary!$A$15,3,1))*2+(CODE(LOWER(MID(Summary!$A$15,5,1)))-97+0.5)/12)-180</f>
        <v>30.708333333333343</v>
      </c>
      <c r="M14" s="99" t="str">
        <f t="shared" si="1"/>
        <v/>
      </c>
      <c r="N14" s="99" t="str">
        <f t="shared" si="2"/>
        <v/>
      </c>
      <c r="O14" s="100" t="str">
        <f t="shared" si="3"/>
        <v/>
      </c>
      <c r="P14" s="101" t="str">
        <f t="shared" si="4"/>
        <v/>
      </c>
      <c r="Q14" s="105"/>
    </row>
    <row r="15" spans="1:17" x14ac:dyDescent="0.15">
      <c r="A15" s="140"/>
      <c r="B15" s="158"/>
      <c r="C15" s="106"/>
      <c r="D15" s="107"/>
      <c r="E15" s="107"/>
      <c r="F15" s="107"/>
      <c r="G15" s="104"/>
      <c r="H15" s="104"/>
      <c r="I15" s="107"/>
      <c r="J15" s="134" t="str">
        <f t="shared" si="0"/>
        <v/>
      </c>
      <c r="K15" s="99">
        <f>((CODE(UPPER(MID(Summary!$A$15,2,1)))-65)*10+VALUE(MID(Summary!$A$15,4,1))+(CODE(LOWER(MID(Summary!$A$15,6,1)))-97+0.5)/24)-90</f>
        <v>-25.5625</v>
      </c>
      <c r="L15" s="99">
        <f>((CODE(UPPER(MID(Summary!$A$15,1,1)))-65)*20+VALUE(MID(Summary!$A$15,3,1))*2+(CODE(LOWER(MID(Summary!$A$15,5,1)))-97+0.5)/12)-180</f>
        <v>30.708333333333343</v>
      </c>
      <c r="M15" s="99" t="str">
        <f t="shared" si="1"/>
        <v/>
      </c>
      <c r="N15" s="99" t="str">
        <f t="shared" si="2"/>
        <v/>
      </c>
      <c r="O15" s="100" t="str">
        <f t="shared" si="3"/>
        <v/>
      </c>
      <c r="P15" s="101" t="str">
        <f t="shared" si="4"/>
        <v/>
      </c>
      <c r="Q15" s="105"/>
    </row>
    <row r="16" spans="1:17" x14ac:dyDescent="0.15">
      <c r="A16" s="137"/>
      <c r="B16" s="160"/>
      <c r="C16" s="161"/>
      <c r="D16" s="162"/>
      <c r="E16" s="162"/>
      <c r="F16" s="162"/>
      <c r="G16" s="162"/>
      <c r="H16" s="104"/>
      <c r="I16" s="162"/>
      <c r="J16" s="134" t="str">
        <f t="shared" si="0"/>
        <v/>
      </c>
      <c r="K16" s="99">
        <f>((CODE(UPPER(MID(Summary!$A$15,2,1)))-65)*10+VALUE(MID(Summary!$A$15,4,1))+(CODE(LOWER(MID(Summary!$A$15,6,1)))-97+0.5)/24)-90</f>
        <v>-25.5625</v>
      </c>
      <c r="L16" s="99">
        <f>((CODE(UPPER(MID(Summary!$A$15,1,1)))-65)*20+VALUE(MID(Summary!$A$15,3,1))*2+(CODE(LOWER(MID(Summary!$A$15,5,1)))-97+0.5)/12)-180</f>
        <v>30.708333333333343</v>
      </c>
      <c r="M16" s="99" t="str">
        <f t="shared" si="1"/>
        <v/>
      </c>
      <c r="N16" s="99" t="str">
        <f t="shared" si="2"/>
        <v/>
      </c>
      <c r="O16" s="100" t="str">
        <f t="shared" si="3"/>
        <v/>
      </c>
      <c r="P16" s="101" t="str">
        <f t="shared" si="4"/>
        <v/>
      </c>
      <c r="Q16" s="113"/>
    </row>
    <row r="17" spans="1:17" x14ac:dyDescent="0.15">
      <c r="A17" s="137"/>
      <c r="B17" s="158"/>
      <c r="C17" s="106"/>
      <c r="D17" s="107"/>
      <c r="E17" s="107"/>
      <c r="F17" s="107"/>
      <c r="G17" s="104"/>
      <c r="H17" s="104"/>
      <c r="I17" s="107"/>
      <c r="J17" s="134" t="str">
        <f t="shared" si="0"/>
        <v/>
      </c>
      <c r="K17" s="99">
        <f>((CODE(UPPER(MID(Summary!$A$15,2,1)))-65)*10+VALUE(MID(Summary!$A$15,4,1))+(CODE(LOWER(MID(Summary!$A$15,6,1)))-97+0.5)/24)-90</f>
        <v>-25.5625</v>
      </c>
      <c r="L17" s="99">
        <f>((CODE(UPPER(MID(Summary!$A$15,1,1)))-65)*20+VALUE(MID(Summary!$A$15,3,1))*2+(CODE(LOWER(MID(Summary!$A$15,5,1)))-97+0.5)/12)-180</f>
        <v>30.708333333333343</v>
      </c>
      <c r="M17" s="99" t="str">
        <f t="shared" si="1"/>
        <v/>
      </c>
      <c r="N17" s="99" t="str">
        <f t="shared" si="2"/>
        <v/>
      </c>
      <c r="O17" s="100" t="str">
        <f t="shared" si="3"/>
        <v/>
      </c>
      <c r="P17" s="101" t="str">
        <f t="shared" si="4"/>
        <v/>
      </c>
      <c r="Q17" s="105"/>
    </row>
    <row r="18" spans="1:17" x14ac:dyDescent="0.15">
      <c r="A18" s="137"/>
      <c r="B18" s="158"/>
      <c r="C18" s="106"/>
      <c r="D18" s="104"/>
      <c r="E18" s="107"/>
      <c r="F18" s="107"/>
      <c r="G18" s="104"/>
      <c r="H18" s="104"/>
      <c r="I18" s="107"/>
      <c r="J18" s="134" t="str">
        <f t="shared" si="0"/>
        <v/>
      </c>
      <c r="K18" s="99">
        <f>((CODE(UPPER(MID(Summary!$A$15,2,1)))-65)*10+VALUE(MID(Summary!$A$15,4,1))+(CODE(LOWER(MID(Summary!$A$15,6,1)))-97+0.5)/24)-90</f>
        <v>-25.5625</v>
      </c>
      <c r="L18" s="99">
        <f>((CODE(UPPER(MID(Summary!$A$15,1,1)))-65)*20+VALUE(MID(Summary!$A$15,3,1))*2+(CODE(LOWER(MID(Summary!$A$15,5,1)))-97+0.5)/12)-180</f>
        <v>30.708333333333343</v>
      </c>
      <c r="M18" s="99" t="str">
        <f t="shared" si="1"/>
        <v/>
      </c>
      <c r="N18" s="99" t="str">
        <f t="shared" si="2"/>
        <v/>
      </c>
      <c r="O18" s="100" t="str">
        <f t="shared" si="3"/>
        <v/>
      </c>
      <c r="P18" s="101" t="str">
        <f t="shared" si="4"/>
        <v/>
      </c>
    </row>
    <row r="19" spans="1:17" x14ac:dyDescent="0.15">
      <c r="A19" s="137"/>
      <c r="B19" s="158"/>
      <c r="C19" s="103"/>
      <c r="D19" s="104"/>
      <c r="E19" s="107"/>
      <c r="F19" s="107"/>
      <c r="G19" s="104"/>
      <c r="H19" s="104"/>
      <c r="I19" s="104"/>
      <c r="J19" s="134" t="str">
        <f t="shared" si="0"/>
        <v/>
      </c>
      <c r="K19" s="99">
        <f>((CODE(UPPER(MID(Summary!$A$15,2,1)))-65)*10+VALUE(MID(Summary!$A$15,4,1))+(CODE(LOWER(MID(Summary!$A$15,6,1)))-97+0.5)/24)-90</f>
        <v>-25.5625</v>
      </c>
      <c r="L19" s="99">
        <f>((CODE(UPPER(MID(Summary!$A$15,1,1)))-65)*20+VALUE(MID(Summary!$A$15,3,1))*2+(CODE(LOWER(MID(Summary!$A$15,5,1)))-97+0.5)/12)-180</f>
        <v>30.708333333333343</v>
      </c>
      <c r="M19" s="99" t="str">
        <f t="shared" si="1"/>
        <v/>
      </c>
      <c r="N19" s="99" t="str">
        <f t="shared" si="2"/>
        <v/>
      </c>
      <c r="O19" s="100" t="str">
        <f t="shared" si="3"/>
        <v/>
      </c>
      <c r="P19" s="101" t="str">
        <f t="shared" si="4"/>
        <v/>
      </c>
      <c r="Q19" s="163"/>
    </row>
    <row r="20" spans="1:17" x14ac:dyDescent="0.15">
      <c r="A20" s="137"/>
      <c r="B20" s="158"/>
      <c r="C20" s="106"/>
      <c r="D20" s="104"/>
      <c r="E20" s="107"/>
      <c r="F20" s="107"/>
      <c r="G20" s="104"/>
      <c r="H20" s="104"/>
      <c r="I20" s="104"/>
      <c r="J20" s="134" t="str">
        <f t="shared" si="0"/>
        <v/>
      </c>
      <c r="K20" s="99">
        <f>((CODE(UPPER(MID(Summary!$A$15,2,1)))-65)*10+VALUE(MID(Summary!$A$15,4,1))+(CODE(LOWER(MID(Summary!$A$15,6,1)))-97+0.5)/24)-90</f>
        <v>-25.5625</v>
      </c>
      <c r="L20" s="99">
        <f>((CODE(UPPER(MID(Summary!$A$15,1,1)))-65)*20+VALUE(MID(Summary!$A$15,3,1))*2+(CODE(LOWER(MID(Summary!$A$15,5,1)))-97+0.5)/12)-180</f>
        <v>30.708333333333343</v>
      </c>
      <c r="M20" s="99" t="str">
        <f t="shared" si="1"/>
        <v/>
      </c>
      <c r="N20" s="99" t="str">
        <f t="shared" si="2"/>
        <v/>
      </c>
      <c r="O20" s="100" t="str">
        <f t="shared" si="3"/>
        <v/>
      </c>
      <c r="P20" s="101" t="str">
        <f t="shared" si="4"/>
        <v/>
      </c>
    </row>
    <row r="21" spans="1:17" x14ac:dyDescent="0.15">
      <c r="A21" s="137"/>
      <c r="B21" s="158"/>
      <c r="C21" s="106"/>
      <c r="D21" s="104"/>
      <c r="E21" s="107"/>
      <c r="F21" s="107"/>
      <c r="G21" s="104"/>
      <c r="H21" s="104"/>
      <c r="I21" s="104"/>
      <c r="J21" s="134" t="str">
        <f t="shared" si="0"/>
        <v/>
      </c>
      <c r="K21" s="99">
        <f>((CODE(UPPER(MID(Summary!$A$15,2,1)))-65)*10+VALUE(MID(Summary!$A$15,4,1))+(CODE(LOWER(MID(Summary!$A$15,6,1)))-97+0.5)/24)-90</f>
        <v>-25.5625</v>
      </c>
      <c r="L21" s="99">
        <f>((CODE(UPPER(MID(Summary!$A$15,1,1)))-65)*20+VALUE(MID(Summary!$A$15,3,1))*2+(CODE(LOWER(MID(Summary!$A$15,5,1)))-97+0.5)/12)-180</f>
        <v>30.708333333333343</v>
      </c>
      <c r="M21" s="99" t="str">
        <f t="shared" si="1"/>
        <v/>
      </c>
      <c r="N21" s="99" t="str">
        <f t="shared" si="2"/>
        <v/>
      </c>
      <c r="O21" s="100" t="str">
        <f t="shared" si="3"/>
        <v/>
      </c>
      <c r="P21" s="101" t="str">
        <f t="shared" si="4"/>
        <v/>
      </c>
    </row>
    <row r="22" spans="1:17" x14ac:dyDescent="0.15">
      <c r="A22" s="137"/>
      <c r="B22" s="158"/>
      <c r="C22" s="106"/>
      <c r="D22" s="104"/>
      <c r="E22" s="107"/>
      <c r="F22" s="107"/>
      <c r="G22" s="104"/>
      <c r="H22" s="104"/>
      <c r="I22" s="104"/>
      <c r="J22" s="134" t="str">
        <f t="shared" si="0"/>
        <v/>
      </c>
      <c r="K22" s="99">
        <f>((CODE(UPPER(MID(Summary!$A$15,2,1)))-65)*10+VALUE(MID(Summary!$A$15,4,1))+(CODE(LOWER(MID(Summary!$A$15,6,1)))-97+0.5)/24)-90</f>
        <v>-25.5625</v>
      </c>
      <c r="L22" s="99">
        <f>((CODE(UPPER(MID(Summary!$A$15,1,1)))-65)*20+VALUE(MID(Summary!$A$15,3,1))*2+(CODE(LOWER(MID(Summary!$A$15,5,1)))-97+0.5)/12)-180</f>
        <v>30.708333333333343</v>
      </c>
      <c r="M22" s="99" t="str">
        <f t="shared" si="1"/>
        <v/>
      </c>
      <c r="N22" s="99" t="str">
        <f t="shared" si="2"/>
        <v/>
      </c>
      <c r="O22" s="100" t="str">
        <f t="shared" si="3"/>
        <v/>
      </c>
      <c r="P22" s="101" t="str">
        <f t="shared" si="4"/>
        <v/>
      </c>
    </row>
    <row r="23" spans="1:17" x14ac:dyDescent="0.15">
      <c r="A23" s="137"/>
      <c r="B23" s="158"/>
      <c r="C23" s="106"/>
      <c r="D23" s="104"/>
      <c r="E23" s="107"/>
      <c r="F23" s="107"/>
      <c r="G23" s="104"/>
      <c r="H23" s="104"/>
      <c r="I23" s="104"/>
      <c r="J23" s="134" t="str">
        <f t="shared" si="0"/>
        <v/>
      </c>
      <c r="K23" s="99">
        <f>((CODE(UPPER(MID(Summary!$A$15,2,1)))-65)*10+VALUE(MID(Summary!$A$15,4,1))+(CODE(LOWER(MID(Summary!$A$15,6,1)))-97+0.5)/24)-90</f>
        <v>-25.5625</v>
      </c>
      <c r="L23" s="99">
        <f>((CODE(UPPER(MID(Summary!$A$15,1,1)))-65)*20+VALUE(MID(Summary!$A$15,3,1))*2+(CODE(LOWER(MID(Summary!$A$15,5,1)))-97+0.5)/12)-180</f>
        <v>30.708333333333343</v>
      </c>
      <c r="M23" s="99" t="str">
        <f t="shared" si="1"/>
        <v/>
      </c>
      <c r="N23" s="99" t="str">
        <f t="shared" si="2"/>
        <v/>
      </c>
      <c r="O23" s="100" t="str">
        <f t="shared" si="3"/>
        <v/>
      </c>
      <c r="P23" s="101" t="str">
        <f t="shared" si="4"/>
        <v/>
      </c>
    </row>
    <row r="24" spans="1:17" x14ac:dyDescent="0.15">
      <c r="A24" s="141"/>
      <c r="B24" s="164"/>
      <c r="C24" s="116"/>
      <c r="D24" s="117"/>
      <c r="E24" s="165"/>
      <c r="F24" s="165"/>
      <c r="G24" s="117"/>
      <c r="H24" s="117"/>
      <c r="I24" s="117"/>
      <c r="J24" s="134" t="str">
        <f t="shared" si="0"/>
        <v/>
      </c>
      <c r="K24" s="99">
        <f>((CODE(UPPER(MID(Summary!$A$15,2,1)))-65)*10+VALUE(MID(Summary!$A$15,4,1))+(CODE(LOWER(MID(Summary!$A$15,6,1)))-97+0.5)/24)-90</f>
        <v>-25.5625</v>
      </c>
      <c r="L24" s="99">
        <f>((CODE(UPPER(MID(Summary!$A$15,1,1)))-65)*20+VALUE(MID(Summary!$A$15,3,1))*2+(CODE(LOWER(MID(Summary!$A$15,5,1)))-97+0.5)/12)-180</f>
        <v>30.708333333333343</v>
      </c>
      <c r="M24" s="99" t="str">
        <f t="shared" si="1"/>
        <v/>
      </c>
      <c r="N24" s="99" t="str">
        <f t="shared" si="2"/>
        <v/>
      </c>
      <c r="O24" s="100" t="str">
        <f t="shared" si="3"/>
        <v/>
      </c>
      <c r="P24" s="101" t="str">
        <f t="shared" si="4"/>
        <v/>
      </c>
    </row>
    <row r="25" spans="1:17" ht="16" x14ac:dyDescent="0.15">
      <c r="A25" s="80" t="s">
        <v>78</v>
      </c>
      <c r="B25" s="153">
        <f>COUNT(B3:B24)</f>
        <v>0</v>
      </c>
      <c r="C25" s="166"/>
      <c r="D25" s="167"/>
      <c r="E25" s="167"/>
      <c r="F25" s="167"/>
      <c r="G25" s="146"/>
      <c r="H25" s="146"/>
      <c r="I25" s="148"/>
      <c r="J25" s="168">
        <f>SUMPRODUCT((grid70&lt;&gt;"")/COUNTIF(grid70,grid70&amp;""))</f>
        <v>0</v>
      </c>
      <c r="K25" s="169"/>
      <c r="L25" s="169"/>
      <c r="M25" s="169"/>
      <c r="N25" s="169"/>
      <c r="O25" s="170" t="e">
        <f>LARGE(O3:O24,1)</f>
        <v>#NUM!</v>
      </c>
      <c r="P25" s="171">
        <f>SUM(P3:P24)</f>
        <v>0</v>
      </c>
    </row>
    <row r="35" spans="15:15" x14ac:dyDescent="0.15">
      <c r="O35" s="172"/>
    </row>
  </sheetData>
  <sheetProtection sheet="1" objects="1" scenarios="1" sort="0"/>
  <mergeCells count="2">
    <mergeCell ref="A1:F1"/>
    <mergeCell ref="O1:P1"/>
  </mergeCells>
  <conditionalFormatting sqref="D3:D5">
    <cfRule type="duplicateValues" dxfId="3" priority="4"/>
  </conditionalFormatting>
  <conditionalFormatting sqref="D6:D24">
    <cfRule type="duplicateValues" dxfId="2" priority="5"/>
  </conditionalFormatting>
  <conditionalFormatting sqref="O3:O24">
    <cfRule type="top10" dxfId="1" priority="2" rank="1"/>
  </conditionalFormatting>
  <conditionalFormatting sqref="P3:P24">
    <cfRule type="top10" dxfId="0" priority="3" rank="1"/>
  </conditionalFormatting>
  <pageMargins left="0.15763888888888899" right="0.15763888888888899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Summary</vt:lpstr>
      <vt:lpstr>2 m</vt:lpstr>
      <vt:lpstr>6 m</vt:lpstr>
      <vt:lpstr>70 cm</vt:lpstr>
      <vt:lpstr>data</vt:lpstr>
      <vt:lpstr>grid2</vt:lpstr>
      <vt:lpstr>grid6</vt:lpstr>
      <vt:lpstr>grid70</vt:lpstr>
    </vt:vector>
  </TitlesOfParts>
  <Company>Telkom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humanp</dc:creator>
  <dc:description/>
  <cp:lastModifiedBy>Johann Bezuidenhoudt</cp:lastModifiedBy>
  <cp:revision>1</cp:revision>
  <cp:lastPrinted>2021-01-31T10:52:29Z</cp:lastPrinted>
  <dcterms:created xsi:type="dcterms:W3CDTF">2007-03-21T10:05:19Z</dcterms:created>
  <dcterms:modified xsi:type="dcterms:W3CDTF">2026-06-04T10:21:54Z</dcterms:modified>
  <dc:language>en-US</dc:language>
</cp:coreProperties>
</file>